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Eigene Dateien C\Büro\Fachbereiche\Arbeitsrecht\Berechnungen\"/>
    </mc:Choice>
  </mc:AlternateContent>
  <xr:revisionPtr revIDLastSave="0" documentId="13_ncr:1_{2674717D-C21B-4885-AB31-ECD7C5D82527}" xr6:coauthVersionLast="47" xr6:coauthVersionMax="47" xr10:uidLastSave="{00000000-0000-0000-0000-000000000000}"/>
  <workbookProtection workbookAlgorithmName="SHA-512" workbookHashValue="IAIy8uIx4W77c0DryQmhfyoR5PBccS/dp//KSEsnDFbKrxkvHEYZDY+n+XFtS68ZiHtsBC2WVHm0JOqUrAj/cw==" workbookSaltValue="4k3veWX06LEVdE8ejGlB6w==" workbookSpinCount="100000" lockStructure="1"/>
  <bookViews>
    <workbookView xWindow="-120" yWindow="-120" windowWidth="29040" windowHeight="15840" xr2:uid="{F2444F90-D9CB-4E74-BAF4-BC54CC59DABF}"/>
  </bookViews>
  <sheets>
    <sheet name="Eingabe" sheetId="1" r:id="rId1"/>
    <sheet name="Berechnung" sheetId="2" state="hidden" r:id="rId2"/>
    <sheet name="KFrist" sheetId="3" state="hidden" r:id="rId3"/>
  </sheets>
  <definedNames>
    <definedName name="_xlnm.Print_Area" localSheetId="0">Eingabe!$A$1:$Q$72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2" l="1"/>
  <c r="N24" i="2"/>
  <c r="N25" i="2"/>
  <c r="N26" i="2"/>
  <c r="N27" i="2"/>
  <c r="N28" i="2"/>
  <c r="N29" i="2"/>
  <c r="N30" i="2"/>
  <c r="N31" i="2"/>
  <c r="N32" i="2"/>
  <c r="N33" i="2"/>
  <c r="N34" i="2"/>
  <c r="N35" i="2"/>
  <c r="N36" i="2"/>
  <c r="N37" i="2"/>
  <c r="N38" i="2"/>
  <c r="O63" i="1" s="1"/>
  <c r="N39" i="2"/>
  <c r="N40" i="2"/>
  <c r="O65" i="1" s="1"/>
  <c r="N41" i="2"/>
  <c r="N22" i="2"/>
  <c r="K65" i="1"/>
  <c r="K66" i="1"/>
  <c r="A23" i="2"/>
  <c r="A24" i="2"/>
  <c r="A25" i="2"/>
  <c r="A26" i="2"/>
  <c r="A27" i="2"/>
  <c r="A28" i="2"/>
  <c r="A29" i="2"/>
  <c r="A30" i="2"/>
  <c r="A31" i="2"/>
  <c r="A32" i="2"/>
  <c r="A33" i="2"/>
  <c r="A34" i="2"/>
  <c r="A35" i="2"/>
  <c r="A36" i="2"/>
  <c r="A37" i="2"/>
  <c r="A38" i="2"/>
  <c r="A39" i="2"/>
  <c r="A40" i="2"/>
  <c r="A41" i="2"/>
  <c r="A22" i="2"/>
  <c r="B38" i="2"/>
  <c r="C38" i="2" s="1"/>
  <c r="B39" i="2"/>
  <c r="C39" i="2" s="1"/>
  <c r="B40" i="2"/>
  <c r="C40" i="2" s="1"/>
  <c r="O38" i="2"/>
  <c r="P38" i="2"/>
  <c r="O64" i="1"/>
  <c r="O39" i="2"/>
  <c r="P39" i="2"/>
  <c r="O40" i="2"/>
  <c r="P40" i="2"/>
  <c r="M38" i="2"/>
  <c r="M39" i="2"/>
  <c r="M40" i="2"/>
  <c r="Q38" i="2"/>
  <c r="P63" i="1" s="1"/>
  <c r="Q39" i="2"/>
  <c r="P64" i="1" s="1"/>
  <c r="Q40" i="2"/>
  <c r="P65" i="1" s="1"/>
  <c r="R38" i="2"/>
  <c r="Q63" i="1" s="1"/>
  <c r="R39" i="2"/>
  <c r="Q64" i="1" s="1"/>
  <c r="R40" i="2"/>
  <c r="Q65" i="1" s="1"/>
  <c r="D38" i="2"/>
  <c r="N63" i="1" s="1"/>
  <c r="D39" i="2"/>
  <c r="N64" i="1" s="1"/>
  <c r="D40" i="2"/>
  <c r="N65" i="1" s="1"/>
  <c r="K23" i="2"/>
  <c r="K24" i="2"/>
  <c r="K25" i="2"/>
  <c r="K26" i="2"/>
  <c r="K27" i="2"/>
  <c r="K28" i="2"/>
  <c r="K29" i="2"/>
  <c r="K30" i="2"/>
  <c r="K31" i="2"/>
  <c r="K32" i="2"/>
  <c r="K33" i="2"/>
  <c r="K34" i="2"/>
  <c r="K35" i="2"/>
  <c r="K36" i="2"/>
  <c r="K37" i="2"/>
  <c r="K38" i="2"/>
  <c r="K39" i="2"/>
  <c r="K40" i="2"/>
  <c r="K41" i="2"/>
  <c r="K22" i="2"/>
  <c r="J9" i="2"/>
  <c r="I32" i="1" s="1"/>
  <c r="J1" i="2"/>
  <c r="I4" i="1"/>
  <c r="G43" i="1"/>
  <c r="D23" i="2" s="1"/>
  <c r="N48" i="1" s="1"/>
  <c r="E38" i="2"/>
  <c r="E39" i="2"/>
  <c r="E40" i="2"/>
  <c r="I41" i="2"/>
  <c r="H41" i="2"/>
  <c r="G41" i="2"/>
  <c r="F41" i="2"/>
  <c r="I40" i="2"/>
  <c r="H40" i="2"/>
  <c r="G40" i="2"/>
  <c r="F40" i="2"/>
  <c r="I39" i="2"/>
  <c r="H39" i="2"/>
  <c r="G39" i="2"/>
  <c r="F39" i="2"/>
  <c r="I38" i="2"/>
  <c r="H38" i="2"/>
  <c r="G38" i="2"/>
  <c r="F38" i="2"/>
  <c r="I37" i="2"/>
  <c r="H37" i="2"/>
  <c r="G37" i="2"/>
  <c r="F37" i="2"/>
  <c r="I36" i="2"/>
  <c r="H36" i="2"/>
  <c r="G36" i="2"/>
  <c r="F36" i="2"/>
  <c r="I35" i="2"/>
  <c r="H35" i="2"/>
  <c r="G35" i="2"/>
  <c r="F35" i="2"/>
  <c r="I34" i="2"/>
  <c r="H34" i="2"/>
  <c r="G34" i="2"/>
  <c r="F34" i="2"/>
  <c r="I33" i="2"/>
  <c r="H33" i="2"/>
  <c r="G33" i="2"/>
  <c r="F33" i="2"/>
  <c r="I32" i="2"/>
  <c r="H32" i="2"/>
  <c r="G32" i="2"/>
  <c r="F32" i="2"/>
  <c r="I31" i="2"/>
  <c r="H31" i="2"/>
  <c r="G31" i="2"/>
  <c r="F31" i="2"/>
  <c r="I30" i="2"/>
  <c r="H30" i="2"/>
  <c r="G30" i="2"/>
  <c r="F30" i="2"/>
  <c r="I29" i="2"/>
  <c r="H29" i="2"/>
  <c r="G29" i="2"/>
  <c r="F29" i="2"/>
  <c r="I28" i="2"/>
  <c r="H28" i="2"/>
  <c r="G28" i="2"/>
  <c r="F28" i="2"/>
  <c r="I27" i="2"/>
  <c r="H27" i="2"/>
  <c r="G27" i="2"/>
  <c r="F27" i="2"/>
  <c r="I26" i="2"/>
  <c r="H26" i="2"/>
  <c r="G26" i="2"/>
  <c r="F26" i="2"/>
  <c r="I25" i="2"/>
  <c r="H25" i="2"/>
  <c r="G25" i="2"/>
  <c r="F25" i="2"/>
  <c r="I24" i="2"/>
  <c r="H24" i="2"/>
  <c r="G24" i="2"/>
  <c r="F24" i="2"/>
  <c r="I23" i="2"/>
  <c r="H23" i="2"/>
  <c r="G23" i="2"/>
  <c r="F23" i="2"/>
  <c r="I22" i="2"/>
  <c r="H22" i="2"/>
  <c r="G22" i="2"/>
  <c r="F22" i="2"/>
  <c r="A47" i="1"/>
  <c r="A48" i="1" s="1"/>
  <c r="A49" i="1" s="1"/>
  <c r="A50" i="1" s="1"/>
  <c r="A51" i="1" s="1"/>
  <c r="A52" i="1" s="1"/>
  <c r="A53" i="1" s="1"/>
  <c r="A54" i="1" s="1"/>
  <c r="A55" i="1" s="1"/>
  <c r="A56" i="1" s="1"/>
  <c r="A57" i="1" s="1"/>
  <c r="A58" i="1" s="1"/>
  <c r="A59" i="1" s="1"/>
  <c r="A60" i="1" s="1"/>
  <c r="A61" i="1" s="1"/>
  <c r="A62" i="1" s="1"/>
  <c r="A63" i="1" s="1"/>
  <c r="A64" i="1" s="1"/>
  <c r="A65" i="1" s="1"/>
  <c r="A66" i="1" s="1"/>
  <c r="M65" i="1" l="1"/>
  <c r="M64" i="1"/>
  <c r="M63" i="1"/>
  <c r="B37" i="2"/>
  <c r="D37" i="2"/>
  <c r="N62" i="1" s="1"/>
  <c r="B36" i="2"/>
  <c r="D36" i="2"/>
  <c r="N61" i="1" s="1"/>
  <c r="B35" i="2"/>
  <c r="D35" i="2"/>
  <c r="N60" i="1" s="1"/>
  <c r="D34" i="2"/>
  <c r="N59" i="1" s="1"/>
  <c r="B34" i="2"/>
  <c r="B33" i="2"/>
  <c r="D33" i="2"/>
  <c r="N58" i="1" s="1"/>
  <c r="B32" i="2"/>
  <c r="D32" i="2"/>
  <c r="N57" i="1" s="1"/>
  <c r="B31" i="2"/>
  <c r="D31" i="2"/>
  <c r="N56" i="1" s="1"/>
  <c r="B30" i="2"/>
  <c r="D30" i="2"/>
  <c r="N55" i="1" s="1"/>
  <c r="B29" i="2"/>
  <c r="D29" i="2"/>
  <c r="N54" i="1" s="1"/>
  <c r="B28" i="2"/>
  <c r="D28" i="2"/>
  <c r="N53" i="1" s="1"/>
  <c r="B27" i="2"/>
  <c r="D27" i="2"/>
  <c r="N52" i="1" s="1"/>
  <c r="D22" i="2"/>
  <c r="B23" i="2"/>
  <c r="B41" i="2"/>
  <c r="B25" i="2"/>
  <c r="B26" i="2"/>
  <c r="B24" i="2"/>
  <c r="B22" i="2"/>
  <c r="J40" i="2"/>
  <c r="J39" i="2"/>
  <c r="D24" i="2"/>
  <c r="N49" i="1" s="1"/>
  <c r="E23" i="2"/>
  <c r="D26" i="2"/>
  <c r="N51" i="1" s="1"/>
  <c r="D41" i="2"/>
  <c r="N66" i="1" s="1"/>
  <c r="D25" i="2"/>
  <c r="N50" i="1" s="1"/>
  <c r="J16" i="2"/>
  <c r="L39" i="2" l="1"/>
  <c r="J64" i="1"/>
  <c r="K64" i="1" s="1"/>
  <c r="L40" i="2"/>
  <c r="J65" i="1"/>
  <c r="C34" i="2"/>
  <c r="M59" i="1"/>
  <c r="C30" i="2"/>
  <c r="M55" i="1"/>
  <c r="C23" i="2"/>
  <c r="J23" i="2" s="1"/>
  <c r="J48" i="1" s="1"/>
  <c r="M48" i="1"/>
  <c r="C27" i="2"/>
  <c r="M52" i="1"/>
  <c r="C31" i="2"/>
  <c r="M56" i="1"/>
  <c r="C35" i="2"/>
  <c r="M60" i="1"/>
  <c r="C24" i="2"/>
  <c r="M49" i="1"/>
  <c r="C26" i="2"/>
  <c r="M51" i="1"/>
  <c r="C28" i="2"/>
  <c r="M53" i="1"/>
  <c r="C32" i="2"/>
  <c r="M57" i="1"/>
  <c r="C36" i="2"/>
  <c r="M61" i="1"/>
  <c r="C25" i="2"/>
  <c r="M50" i="1"/>
  <c r="C41" i="2"/>
  <c r="M66" i="1"/>
  <c r="C29" i="2"/>
  <c r="M54" i="1"/>
  <c r="C33" i="2"/>
  <c r="M58" i="1"/>
  <c r="C37" i="2"/>
  <c r="M62" i="1"/>
  <c r="M37" i="2"/>
  <c r="E37" i="2"/>
  <c r="M36" i="2"/>
  <c r="E36" i="2"/>
  <c r="M35" i="2"/>
  <c r="E35" i="2"/>
  <c r="M34" i="2"/>
  <c r="E34" i="2"/>
  <c r="M33" i="2"/>
  <c r="E33" i="2"/>
  <c r="E32" i="2"/>
  <c r="M32" i="2"/>
  <c r="M31" i="2"/>
  <c r="E31" i="2"/>
  <c r="M30" i="2"/>
  <c r="E30" i="2"/>
  <c r="M29" i="2"/>
  <c r="E29" i="2"/>
  <c r="E28" i="2"/>
  <c r="M28" i="2"/>
  <c r="E27" i="2"/>
  <c r="M27" i="2"/>
  <c r="M22" i="2"/>
  <c r="M23" i="2"/>
  <c r="M24" i="2"/>
  <c r="M25" i="2"/>
  <c r="M41" i="2"/>
  <c r="M26" i="2"/>
  <c r="J38" i="2"/>
  <c r="J63" i="1" s="1"/>
  <c r="K63" i="1" s="1"/>
  <c r="E25" i="2"/>
  <c r="E41" i="2"/>
  <c r="E26" i="2"/>
  <c r="E24" i="2"/>
  <c r="E22" i="2"/>
  <c r="N47" i="1"/>
  <c r="C22" i="2"/>
  <c r="M47" i="1"/>
  <c r="J32" i="2" l="1"/>
  <c r="J57" i="1" s="1"/>
  <c r="J35" i="2"/>
  <c r="J60" i="1" s="1"/>
  <c r="J30" i="2"/>
  <c r="J55" i="1" s="1"/>
  <c r="J31" i="2"/>
  <c r="J56" i="1" s="1"/>
  <c r="J34" i="2"/>
  <c r="J59" i="1" s="1"/>
  <c r="J29" i="2"/>
  <c r="J54" i="1" s="1"/>
  <c r="O23" i="2"/>
  <c r="P23" i="2" s="1"/>
  <c r="O48" i="1"/>
  <c r="O26" i="2"/>
  <c r="P26" i="2" s="1"/>
  <c r="O51" i="1"/>
  <c r="J36" i="2"/>
  <c r="J61" i="1" s="1"/>
  <c r="O41" i="2"/>
  <c r="P41" i="2" s="1"/>
  <c r="O66" i="1"/>
  <c r="O25" i="2"/>
  <c r="P25" i="2" s="1"/>
  <c r="O50" i="1"/>
  <c r="J33" i="2"/>
  <c r="J37" i="2"/>
  <c r="O24" i="2"/>
  <c r="P24" i="2" s="1"/>
  <c r="O49" i="1"/>
  <c r="O47" i="1"/>
  <c r="J27" i="2"/>
  <c r="J52" i="1" s="1"/>
  <c r="J28" i="2"/>
  <c r="J53" i="1" s="1"/>
  <c r="L38" i="2"/>
  <c r="J24" i="2"/>
  <c r="J49" i="1" s="1"/>
  <c r="J26" i="2"/>
  <c r="J41" i="2"/>
  <c r="J66" i="1" s="1"/>
  <c r="J25" i="2"/>
  <c r="J22" i="2"/>
  <c r="J47" i="1" s="1"/>
  <c r="L23" i="2"/>
  <c r="L36" i="2" l="1"/>
  <c r="L32" i="2"/>
  <c r="L34" i="2"/>
  <c r="L31" i="2"/>
  <c r="L35" i="2"/>
  <c r="L30" i="2"/>
  <c r="L29" i="2"/>
  <c r="O31" i="2"/>
  <c r="P31" i="2" s="1"/>
  <c r="O56" i="1"/>
  <c r="O29" i="2"/>
  <c r="P29" i="2" s="1"/>
  <c r="O54" i="1"/>
  <c r="O32" i="2"/>
  <c r="P32" i="2" s="1"/>
  <c r="O57" i="1"/>
  <c r="O37" i="2"/>
  <c r="P37" i="2" s="1"/>
  <c r="O62" i="1"/>
  <c r="O27" i="2"/>
  <c r="P27" i="2" s="1"/>
  <c r="O52" i="1"/>
  <c r="L25" i="2"/>
  <c r="J50" i="1"/>
  <c r="O28" i="2"/>
  <c r="P28" i="2" s="1"/>
  <c r="O53" i="1"/>
  <c r="L26" i="2"/>
  <c r="J51" i="1"/>
  <c r="O33" i="2"/>
  <c r="P33" i="2" s="1"/>
  <c r="O58" i="1"/>
  <c r="O34" i="2"/>
  <c r="P34" i="2" s="1"/>
  <c r="O59" i="1"/>
  <c r="O35" i="2"/>
  <c r="P35" i="2" s="1"/>
  <c r="O60" i="1"/>
  <c r="O30" i="2"/>
  <c r="P30" i="2" s="1"/>
  <c r="O55" i="1"/>
  <c r="L37" i="2"/>
  <c r="J62" i="1"/>
  <c r="L28" i="2"/>
  <c r="O36" i="2"/>
  <c r="P36" i="2" s="1"/>
  <c r="O61" i="1"/>
  <c r="L33" i="2"/>
  <c r="J58" i="1"/>
  <c r="O22" i="2"/>
  <c r="L27" i="2"/>
  <c r="L24" i="2"/>
  <c r="L41" i="2"/>
  <c r="L22" i="2"/>
  <c r="Q41" i="2"/>
  <c r="P66" i="1" s="1"/>
  <c r="K58" i="1" l="1"/>
  <c r="K61" i="1"/>
  <c r="K60" i="1"/>
  <c r="K54" i="1"/>
  <c r="K55" i="1"/>
  <c r="K50" i="1"/>
  <c r="K48" i="1"/>
  <c r="K49" i="1"/>
  <c r="K56" i="1"/>
  <c r="K62" i="1"/>
  <c r="K59" i="1"/>
  <c r="K47" i="1"/>
  <c r="K52" i="1"/>
  <c r="K51" i="1"/>
  <c r="K57" i="1"/>
  <c r="K53" i="1"/>
  <c r="Q37" i="2"/>
  <c r="P62" i="1" s="1"/>
  <c r="Q31" i="2"/>
  <c r="P56" i="1" s="1"/>
  <c r="Q30" i="2"/>
  <c r="P55" i="1" s="1"/>
  <c r="Q32" i="2"/>
  <c r="P57" i="1" s="1"/>
  <c r="Q35" i="2"/>
  <c r="P60" i="1" s="1"/>
  <c r="Q36" i="2"/>
  <c r="P61" i="1" s="1"/>
  <c r="Q28" i="2"/>
  <c r="P53" i="1" s="1"/>
  <c r="Q29" i="2"/>
  <c r="P54" i="1" s="1"/>
  <c r="Q33" i="2"/>
  <c r="P58" i="1" s="1"/>
  <c r="Q27" i="2"/>
  <c r="P52" i="1" s="1"/>
  <c r="Q34" i="2"/>
  <c r="P59" i="1" s="1"/>
  <c r="P22" i="2"/>
  <c r="Q22" i="2" s="1"/>
  <c r="Q23" i="2"/>
  <c r="P48" i="1" s="1"/>
  <c r="Q26" i="2"/>
  <c r="P51" i="1" s="1"/>
  <c r="Q24" i="2"/>
  <c r="P49" i="1" s="1"/>
  <c r="Q25" i="2"/>
  <c r="P50" i="1" s="1"/>
  <c r="H5" i="2"/>
  <c r="J5" i="2" s="1"/>
  <c r="I28" i="1" s="1"/>
  <c r="H6" i="2"/>
  <c r="G29" i="1" s="1"/>
  <c r="H8" i="2"/>
  <c r="G31" i="1" s="1"/>
  <c r="H7" i="2"/>
  <c r="J7" i="2" s="1"/>
  <c r="I30" i="1" s="1"/>
  <c r="R41" i="2"/>
  <c r="Q66" i="1" s="1"/>
  <c r="R22" i="2" l="1"/>
  <c r="Q47" i="1" s="1"/>
  <c r="P47" i="1"/>
  <c r="R37" i="2"/>
  <c r="Q62" i="1" s="1"/>
  <c r="R29" i="2"/>
  <c r="Q54" i="1" s="1"/>
  <c r="R31" i="2"/>
  <c r="Q56" i="1" s="1"/>
  <c r="R32" i="2"/>
  <c r="Q57" i="1" s="1"/>
  <c r="R36" i="2"/>
  <c r="Q61" i="1" s="1"/>
  <c r="R35" i="2"/>
  <c r="Q60" i="1" s="1"/>
  <c r="R28" i="2"/>
  <c r="Q53" i="1" s="1"/>
  <c r="R30" i="2"/>
  <c r="Q55" i="1" s="1"/>
  <c r="R33" i="2"/>
  <c r="Q58" i="1" s="1"/>
  <c r="R27" i="2"/>
  <c r="Q52" i="1" s="1"/>
  <c r="R34" i="2"/>
  <c r="Q59" i="1" s="1"/>
  <c r="R26" i="2"/>
  <c r="Q51" i="1" s="1"/>
  <c r="R24" i="2"/>
  <c r="Q49" i="1" s="1"/>
  <c r="R23" i="2"/>
  <c r="Q48" i="1" s="1"/>
  <c r="R25" i="2"/>
  <c r="Q50" i="1" s="1"/>
  <c r="G28" i="1"/>
  <c r="J8" i="2"/>
  <c r="I31" i="1" s="1"/>
  <c r="J6" i="2"/>
  <c r="I29" i="1" s="1"/>
  <c r="G30" i="1"/>
  <c r="H10" i="2"/>
  <c r="G33" i="1" s="1"/>
  <c r="J10" i="2" l="1"/>
  <c r="J13" i="2" s="1"/>
  <c r="I36" i="1" s="1"/>
  <c r="J36" i="1" s="1"/>
  <c r="J14" i="2" l="1"/>
  <c r="I37" i="1" s="1"/>
  <c r="J37" i="1" s="1"/>
  <c r="I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Haymann</author>
  </authors>
  <commentList>
    <comment ref="C43" authorId="0" shapeId="0" xr:uid="{6C64744E-8324-4432-AA0E-33F5114FCB79}">
      <text>
        <r>
          <rPr>
            <b/>
            <sz val="9"/>
            <color indexed="81"/>
            <rFont val="Segoe UI"/>
            <family val="2"/>
          </rPr>
          <t xml:space="preserve">Datum der Kündigungserklärung eingeben
</t>
        </r>
      </text>
    </comment>
    <comment ref="F43" authorId="0" shapeId="0" xr:uid="{B0C615EC-FA9A-45E3-94E8-5A61046FC29D}">
      <text>
        <r>
          <rPr>
            <b/>
            <sz val="9"/>
            <color indexed="81"/>
            <rFont val="Segoe UI"/>
            <family val="2"/>
          </rPr>
          <t xml:space="preserve">Berechnungsdatum ist das Küdigungsdatum, sonst das aktuelle Datum
</t>
        </r>
        <r>
          <rPr>
            <sz val="9"/>
            <color indexed="81"/>
            <rFont val="Segoe UI"/>
            <family val="2"/>
          </rPr>
          <t xml:space="preserve">
</t>
        </r>
      </text>
    </comment>
    <comment ref="E45" authorId="0" shapeId="0" xr:uid="{5C11A2FF-E08D-4BCB-86E6-1426B857C760}">
      <text>
        <r>
          <rPr>
            <b/>
            <sz val="9"/>
            <color indexed="81"/>
            <rFont val="Segoe UI"/>
            <family val="2"/>
          </rPr>
          <t xml:space="preserve"> 
bitte eingeben:
verheiratet:1
nich verheitatet 0 oder leer</t>
        </r>
      </text>
    </comment>
    <comment ref="F45" authorId="0" shapeId="0" xr:uid="{2DD9B802-2188-499D-8062-04ECFEACFC23}">
      <text>
        <r>
          <rPr>
            <b/>
            <sz val="9"/>
            <color indexed="81"/>
            <rFont val="Segoe UI"/>
            <family val="2"/>
          </rPr>
          <t xml:space="preserve">Anzahl der unterhaltsberechtigten Kinder eintragen
</t>
        </r>
      </text>
    </comment>
    <comment ref="G45" authorId="0" shapeId="0" xr:uid="{A0904F9A-3EE8-4F94-B7B9-2D048017A913}">
      <text>
        <r>
          <rPr>
            <b/>
            <sz val="9"/>
            <color indexed="81"/>
            <rFont val="Segoe UI"/>
            <family val="2"/>
          </rPr>
          <t xml:space="preserve">wenn zutreffend bitte 1 eintragen
</t>
        </r>
        <r>
          <rPr>
            <b/>
            <sz val="9"/>
            <color indexed="10"/>
            <rFont val="Segoe UI"/>
            <family val="2"/>
          </rPr>
          <t xml:space="preserve">Achtung:bei Schwerbehinderung vorher die Zustimmung des Integrationsamtes einholen!
</t>
        </r>
        <r>
          <rPr>
            <b/>
            <sz val="9"/>
            <color indexed="81"/>
            <rFont val="Segoe UI"/>
            <family val="2"/>
          </rPr>
          <t xml:space="preserve">
</t>
        </r>
      </text>
    </comment>
    <comment ref="I45" authorId="0" shapeId="0" xr:uid="{40E2A9EA-E9CA-4D32-9FD8-EEA4329ED830}">
      <text>
        <r>
          <rPr>
            <b/>
            <sz val="9"/>
            <color indexed="81"/>
            <rFont val="Segoe UI"/>
            <family val="2"/>
          </rPr>
          <t xml:space="preserve">Zahl der Wochenarbeirsstunden eingeben bzw. bei Auszubildenden: "Azubi"
</t>
        </r>
      </text>
    </comment>
    <comment ref="K45" authorId="0" shapeId="0" xr:uid="{3F1B8D05-ACEA-4AA8-88CB-1BA9C05087CF}">
      <text>
        <r>
          <rPr>
            <b/>
            <sz val="9"/>
            <color indexed="81"/>
            <rFont val="Segoe UI"/>
            <family val="2"/>
          </rPr>
          <t>je höher die Rangzahl desto niedriger der KÜndigugsschutz</t>
        </r>
      </text>
    </comment>
    <comment ref="L45" authorId="0" shapeId="0" xr:uid="{208FE4FD-6CF6-4F09-A235-836864CDBB70}">
      <text>
        <r>
          <rPr>
            <b/>
            <sz val="9"/>
            <color indexed="81"/>
            <rFont val="Segoe UI"/>
            <family val="2"/>
          </rPr>
          <t xml:space="preserve">Zur Gruppenzuordnung Vergleichsgruppe eintragen
</t>
        </r>
      </text>
    </comment>
    <comment ref="H46" authorId="0" shapeId="0" xr:uid="{A9ADC33C-F2DC-4D14-8BBD-881799877055}">
      <text>
        <r>
          <rPr>
            <b/>
            <sz val="9"/>
            <color indexed="81"/>
            <rFont val="Segoe UI"/>
            <family val="2"/>
          </rPr>
          <t xml:space="preserve">Wenn zutreffend bitte 1 eintragen.
</t>
        </r>
        <r>
          <rPr>
            <b/>
            <sz val="9"/>
            <color indexed="10"/>
            <rFont val="Segoe UI"/>
            <family val="2"/>
          </rPr>
          <t>Achtung:bei gleichstellung zur Schwerbehinderung vorher die Zustimmung des Integrationsamtes einholen!</t>
        </r>
        <r>
          <rPr>
            <sz val="9"/>
            <color indexed="81"/>
            <rFont val="Segoe UI"/>
            <family val="2"/>
          </rPr>
          <t xml:space="preserve">
 </t>
        </r>
      </text>
    </comment>
  </commentList>
</comments>
</file>

<file path=xl/sharedStrings.xml><?xml version="1.0" encoding="utf-8"?>
<sst xmlns="http://schemas.openxmlformats.org/spreadsheetml/2006/main" count="97" uniqueCount="77">
  <si>
    <t>Sozialauswahl-Rechner</t>
  </si>
  <si>
    <t>verheiratet</t>
  </si>
  <si>
    <t>Kinder</t>
  </si>
  <si>
    <t>Gleichstellung</t>
  </si>
  <si>
    <t>Alter</t>
  </si>
  <si>
    <t>Lebenspartner</t>
  </si>
  <si>
    <t>Schweb</t>
  </si>
  <si>
    <t>Summe</t>
  </si>
  <si>
    <t>Punkte</t>
  </si>
  <si>
    <t>lfd Nr.</t>
  </si>
  <si>
    <t>Ergebnis</t>
  </si>
  <si>
    <t>Rang</t>
  </si>
  <si>
    <t>Kündigungsdatum:</t>
  </si>
  <si>
    <t>Berechnungsdatum:</t>
  </si>
  <si>
    <t>nach BAG v. 06.11.208 - 2 AZR 23/07=NZA 2009,361</t>
  </si>
  <si>
    <t>Eintritts-datum</t>
  </si>
  <si>
    <t>Geburt-datum</t>
  </si>
  <si>
    <t>Gleich-stellung</t>
  </si>
  <si>
    <t>Schwerbe- hinderung</t>
  </si>
  <si>
    <t>Name, Vorname</t>
  </si>
  <si>
    <t>Wochen-arbeits-stunden</t>
  </si>
  <si>
    <t>Berechnung der Arbeitnehmerzahl gemäß § 23 KSchG</t>
  </si>
  <si>
    <t>Datum:</t>
  </si>
  <si>
    <t>Arbeitnehmer</t>
  </si>
  <si>
    <t>Statuszahl</t>
  </si>
  <si>
    <t>Arbeitnehmerart</t>
  </si>
  <si>
    <t>Zahl</t>
  </si>
  <si>
    <t>Faktor</t>
  </si>
  <si>
    <t>rechnerisch</t>
  </si>
  <si>
    <t>Arbeitnehmer Vollzeit</t>
  </si>
  <si>
    <t>Auszubildende</t>
  </si>
  <si>
    <t>Arbeitnehmer Teilzeit regelmäßig wöchentlich nicht mehr als 20 Stunden</t>
  </si>
  <si>
    <t>Arbeitnehmer Teilzeil regelmäßig wöchentlich nicht mehr als 30 Stunden</t>
  </si>
  <si>
    <t>Arbeitnehmer gesamt gemäß § 23 KSchG</t>
  </si>
  <si>
    <t>KSchG anwendbar:</t>
  </si>
  <si>
    <r>
      <t xml:space="preserve">KSchG nach § 23 Abs. 1 Satz 2 anwendbar, wenn in der Regel </t>
    </r>
    <r>
      <rPr>
        <b/>
        <sz val="10"/>
        <color indexed="10"/>
        <rFont val="Arial"/>
        <family val="2"/>
      </rPr>
      <t>5</t>
    </r>
    <r>
      <rPr>
        <sz val="10"/>
        <rFont val="Arial"/>
        <family val="2"/>
      </rPr>
      <t xml:space="preserve"> oder mehr Arbeitnehmer beschäftigt bis 31.12.2003.</t>
    </r>
  </si>
  <si>
    <r>
      <t xml:space="preserve">KSchG nach § 23 Abs. 1 Satz 3 anwendbar, wenn in der Regel </t>
    </r>
    <r>
      <rPr>
        <b/>
        <sz val="10"/>
        <color indexed="10"/>
        <rFont val="Arial"/>
        <family val="2"/>
      </rPr>
      <t>10</t>
    </r>
    <r>
      <rPr>
        <sz val="11"/>
        <color theme="1"/>
        <rFont val="Arial"/>
        <family val="2"/>
      </rPr>
      <t xml:space="preserve"> oder mehr Arbeitnehmer beschäftigt nach 31.12.2003.</t>
    </r>
  </si>
  <si>
    <t>Status</t>
  </si>
  <si>
    <t>Zahl AN</t>
  </si>
  <si>
    <t>Sozialauswahl</t>
  </si>
  <si>
    <r>
      <t xml:space="preserve">KSchG nach § 23 Abs. 1 Satz 2 anwendbar, wenn in der Regel </t>
    </r>
    <r>
      <rPr>
        <b/>
        <sz val="10"/>
        <color indexed="10"/>
        <rFont val="Arial"/>
        <family val="2"/>
      </rPr>
      <t>5</t>
    </r>
    <r>
      <rPr>
        <sz val="10"/>
        <rFont val="Arial"/>
        <family val="2"/>
      </rPr>
      <t xml:space="preserve"> oder mehr Arbeitnehmer beschäftigt</t>
    </r>
    <r>
      <rPr>
        <sz val="10"/>
        <color rgb="FFFF0000"/>
        <rFont val="Arial"/>
        <family val="2"/>
      </rPr>
      <t xml:space="preserve"> bis 31.12.2003.</t>
    </r>
  </si>
  <si>
    <r>
      <t xml:space="preserve">KSchG nach § 23 Abs. 1 Satz 3 anwendbar, wenn in der Regel </t>
    </r>
    <r>
      <rPr>
        <b/>
        <sz val="10"/>
        <color indexed="10"/>
        <rFont val="Arial"/>
        <family val="2"/>
      </rPr>
      <t>10</t>
    </r>
    <r>
      <rPr>
        <sz val="11"/>
        <color theme="1"/>
        <rFont val="Arial"/>
        <family val="2"/>
      </rPr>
      <t xml:space="preserve"> oder mehr Arbeitnehmer beschäftigt </t>
    </r>
    <r>
      <rPr>
        <sz val="11"/>
        <color rgb="FFFF0000"/>
        <rFont val="Arial"/>
        <family val="2"/>
      </rPr>
      <t>nach 31.12.2003.</t>
    </r>
  </si>
  <si>
    <t>Bemerkung / Gruppier-ung</t>
  </si>
  <si>
    <t>(1) Die Kündigung des Arbeitsverhältnisses gegenüber einem Arbeitnehmer, dessen Arbeitsverhältnis in demselben Betrieb oder Unternehmen ohne Unterbrechung länger als sechs Monate bestanden hat, ist rechtsunwirksam, wenn sie sozial ungerechtfertigt ist.
(2) Sozial ungerechtfertigt ist die Kündigung, wenn sie nicht durch Gründe, die in der Person oder in dem Verhalten des Arbeitnehmers liegen, oder durch dringende betriebliche Erfordernisse, die einer Weiterbeschäftigung des Arbeitnehmers in diesem Betrieb entgegenstehen, bedingt ist. Die Kündigung ist auch sozial ungerechtfertigt, wenn
1.
in Betrieben des privaten Rechts
a)
die Kündigung gegen eine Richtlinie nach § 95 des Betriebsverfassungsgesetzes verstößt,
b)
der Arbeitnehmer an einem anderen Arbeitsplatz in demselben Betrieb oder in einem anderen Betrieb des Unternehmens weiterbeschäftigt werden kann
und der Betriebsrat oder eine andere nach dem Betriebsverfassungsgesetz insoweit zuständige Vertretung der Arbeitnehmer aus einem dieser Gründe der Kündigung innerhalb der Frist des § 102 Abs. 2 Satz 1 des Betriebsverfassungsgesetzes schriftlich widersprochen hat,
2.
in Betrieben und Verwaltungen des öffentlichen Rechts
a)
die Kündigung gegen eine Richtlinie über die personelle Auswahl bei Kündigungen verstößt,
b)
der Arbeitnehmer an einem anderen Arbeitsplatz in derselben Dienststelle oder in einer anderen Dienststelle desselben Verwaltungszweigs an demselben Dienstort einschließlich seines Einzugsgebiets weiterbeschäftigt werden kann
und die zuständige Personalvertretung aus einem dieser Gründe fristgerecht gegen die Kündigung Einwendungen erhoben hat, es sei denn, daß die Stufenvertretung in der Verhandlung mit der übergeordneten Dienststelle die Einwendungen nicht aufrechterhalten hat.
Satz 2 gilt entsprechend, wenn die Weiterbeschäftigung des Arbeitnehmers nach zumutbaren Umschulungs- oder Fortbildungsmaßnahmen oder eine Weiterbeschäftigung des Arbei</t>
  </si>
  <si>
    <t>Beschäftigung nach KSchG</t>
  </si>
  <si>
    <t>Jahre</t>
  </si>
  <si>
    <t>über</t>
  </si>
  <si>
    <t>KFrist</t>
  </si>
  <si>
    <t>Monate</t>
  </si>
  <si>
    <t>BZeit</t>
  </si>
  <si>
    <t>ME</t>
  </si>
  <si>
    <t>MdM</t>
  </si>
  <si>
    <t>Wochenstunden</t>
  </si>
  <si>
    <t>Frist EdM</t>
  </si>
  <si>
    <t>Frist MdM</t>
  </si>
  <si>
    <t>Tage zur MdM</t>
  </si>
  <si>
    <t>zum EdM</t>
  </si>
  <si>
    <t>Frist Ende</t>
  </si>
  <si>
    <t>Beschäftigungszeit real</t>
  </si>
  <si>
    <t>spätester Kündigungstag</t>
  </si>
  <si>
    <t>Kündigung zum</t>
  </si>
  <si>
    <t>Kündigungsfrist in Monaten gem § 622 BGB</t>
  </si>
  <si>
    <t>Zugang der Kündigung bis zum</t>
  </si>
  <si>
    <t>Lebens-alter</t>
  </si>
  <si>
    <t>Beschäfti-gungs-dauer in Jahren nach  KSchG</t>
  </si>
  <si>
    <t>Name</t>
  </si>
  <si>
    <t>bis 20 Arbeitnehmer/innen</t>
  </si>
  <si>
    <t>© Rechtsanwalt Thomas H. Haymann * Gevelsbergstraße 13 * 44269 Dortmund</t>
  </si>
  <si>
    <t>www.Haymann.com</t>
  </si>
  <si>
    <t>Die Nutzung erfolgt auf eigenes Risikio.</t>
  </si>
  <si>
    <t>Stand 02.2022</t>
  </si>
  <si>
    <t>Kündigungsrechner bei betriebsbedingten Kündigungen im Arbeitsrecht</t>
  </si>
  <si>
    <t>Die Berechnung dient als Übersichtshilfe bei beabsichtigten betriebsbedingten Kündigungen im Arbeitsrecht.</t>
  </si>
  <si>
    <t>Beschäftigungsart</t>
  </si>
  <si>
    <t>I. Berechnung der Arbeitnehmerzahl gemäß § 23 KSchG</t>
  </si>
  <si>
    <t>II. Sozialauswahl gem. § 1 KSchG</t>
  </si>
  <si>
    <t>Für die Richtigkeit und Vollständigkeit wird keine Gewähr übernommen. Jegliche Haftung wird ausgeschlossen.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</si>
</sst>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Arial"/>
      <family val="2"/>
    </font>
    <font>
      <b/>
      <sz val="11"/>
      <color theme="1"/>
      <name val="Arial"/>
      <family val="2"/>
    </font>
    <font>
      <sz val="9"/>
      <color indexed="81"/>
      <name val="Segoe UI"/>
      <family val="2"/>
    </font>
    <font>
      <sz val="11"/>
      <color rgb="FFFF0000"/>
      <name val="Arial"/>
      <family val="2"/>
    </font>
    <font>
      <b/>
      <sz val="14"/>
      <name val="Arial"/>
      <family val="2"/>
    </font>
    <font>
      <b/>
      <sz val="12"/>
      <name val="Arial"/>
      <family val="2"/>
    </font>
    <font>
      <b/>
      <sz val="10"/>
      <name val="Arial"/>
      <family val="2"/>
    </font>
    <font>
      <sz val="12"/>
      <name val="Arial"/>
      <family val="2"/>
    </font>
    <font>
      <sz val="10"/>
      <name val="Arial"/>
      <family val="2"/>
    </font>
    <font>
      <b/>
      <sz val="10"/>
      <color indexed="10"/>
      <name val="Arial"/>
      <family val="2"/>
    </font>
    <font>
      <b/>
      <sz val="14"/>
      <color theme="1"/>
      <name val="Arial"/>
      <family val="2"/>
    </font>
    <font>
      <sz val="10"/>
      <color rgb="FFFF0000"/>
      <name val="Arial"/>
      <family val="2"/>
    </font>
    <font>
      <b/>
      <sz val="9"/>
      <color indexed="81"/>
      <name val="Segoe UI"/>
      <family val="2"/>
    </font>
    <font>
      <b/>
      <sz val="11"/>
      <color theme="0"/>
      <name val="Arial"/>
      <family val="2"/>
    </font>
    <font>
      <sz val="11"/>
      <color theme="0"/>
      <name val="Arial"/>
      <family val="2"/>
    </font>
    <font>
      <b/>
      <sz val="9"/>
      <color indexed="10"/>
      <name val="Segoe UI"/>
      <family val="2"/>
    </font>
    <font>
      <b/>
      <sz val="14"/>
      <color theme="0"/>
      <name val="Arial"/>
      <family val="2"/>
    </font>
    <font>
      <u/>
      <sz val="11"/>
      <color theme="10"/>
      <name val="Arial"/>
      <family val="2"/>
    </font>
    <font>
      <u/>
      <sz val="11"/>
      <color theme="0"/>
      <name val="Arial"/>
      <family val="2"/>
    </font>
    <font>
      <sz val="11"/>
      <name val="Arial"/>
      <family val="2"/>
    </font>
    <font>
      <b/>
      <sz val="11"/>
      <name val="Arial"/>
      <family val="2"/>
    </font>
    <font>
      <b/>
      <sz val="11"/>
      <color rgb="FFBF0000"/>
      <name val="Arial"/>
      <family val="2"/>
    </font>
    <font>
      <sz val="11"/>
      <color rgb="FFBF0000"/>
      <name val="Arial"/>
      <family val="2"/>
    </font>
  </fonts>
  <fills count="1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1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BF0000"/>
        <bgColor indexed="64"/>
      </patternFill>
    </fill>
    <fill>
      <patternFill patternType="solid">
        <fgColor rgb="FFFFD9D9"/>
        <bgColor indexed="64"/>
      </patternFill>
    </fill>
    <fill>
      <patternFill patternType="solid">
        <fgColor rgb="FFFFB7B7"/>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153">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0" fillId="3" borderId="0" xfId="0" applyFill="1" applyAlignment="1">
      <alignment horizontal="center"/>
    </xf>
    <xf numFmtId="0" fontId="1" fillId="3" borderId="0" xfId="0" applyFont="1" applyFill="1" applyAlignment="1">
      <alignment horizontal="center" wrapText="1"/>
    </xf>
    <xf numFmtId="0" fontId="0" fillId="3" borderId="0" xfId="0" applyFill="1"/>
    <xf numFmtId="0" fontId="0" fillId="0" borderId="0" xfId="0"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0" fillId="0" borderId="0" xfId="0" applyProtection="1"/>
    <xf numFmtId="0" fontId="1" fillId="2" borderId="0" xfId="0" applyFont="1" applyFill="1" applyAlignment="1" applyProtection="1">
      <alignment horizontal="center"/>
    </xf>
    <xf numFmtId="0" fontId="1" fillId="0" borderId="0" xfId="0" applyFont="1" applyAlignment="1" applyProtection="1">
      <alignment wrapText="1"/>
    </xf>
    <xf numFmtId="0" fontId="0" fillId="0" borderId="0" xfId="0" applyProtection="1">
      <protection locked="0"/>
    </xf>
    <xf numFmtId="14" fontId="0" fillId="0" borderId="0" xfId="0" applyNumberFormat="1" applyAlignment="1" applyProtection="1">
      <alignment horizontal="center"/>
    </xf>
    <xf numFmtId="14" fontId="0" fillId="0" borderId="0" xfId="0" applyNumberFormat="1" applyAlignment="1" applyProtection="1">
      <alignment horizontal="center"/>
      <protection locked="0"/>
    </xf>
    <xf numFmtId="0" fontId="0" fillId="0" borderId="0" xfId="0" applyAlignment="1" applyProtection="1">
      <alignment horizontal="right"/>
    </xf>
    <xf numFmtId="14" fontId="0" fillId="0" borderId="0" xfId="0" applyNumberFormat="1" applyAlignment="1" applyProtection="1">
      <alignment horizontal="left"/>
    </xf>
    <xf numFmtId="0" fontId="1" fillId="3" borderId="0" xfId="0" applyFont="1" applyFill="1" applyAlignment="1" applyProtection="1">
      <alignment horizontal="center"/>
    </xf>
    <xf numFmtId="0" fontId="1" fillId="3" borderId="0" xfId="0" applyFont="1" applyFill="1" applyAlignment="1" applyProtection="1">
      <alignment horizontal="center" wrapText="1"/>
    </xf>
    <xf numFmtId="0" fontId="1" fillId="4" borderId="0" xfId="0" applyFont="1" applyFill="1" applyAlignment="1" applyProtection="1">
      <alignment wrapText="1"/>
    </xf>
    <xf numFmtId="164" fontId="1" fillId="4" borderId="0" xfId="0" applyNumberFormat="1" applyFont="1" applyFill="1" applyAlignment="1" applyProtection="1">
      <alignment horizontal="center" wrapText="1"/>
    </xf>
    <xf numFmtId="14" fontId="1" fillId="4" borderId="0" xfId="0" applyNumberFormat="1" applyFont="1" applyFill="1" applyAlignment="1" applyProtection="1">
      <alignment horizontal="center" vertical="top" wrapText="1"/>
    </xf>
    <xf numFmtId="0" fontId="1" fillId="4" borderId="0" xfId="0" applyFont="1" applyFill="1" applyAlignment="1" applyProtection="1">
      <alignment horizontal="center" vertical="top" wrapText="1"/>
    </xf>
    <xf numFmtId="0" fontId="1" fillId="0" borderId="0" xfId="0" applyFont="1" applyFill="1" applyAlignment="1" applyProtection="1">
      <alignment horizontal="center"/>
    </xf>
    <xf numFmtId="2" fontId="0" fillId="0" borderId="0" xfId="0" applyNumberFormat="1" applyAlignment="1" applyProtection="1">
      <alignment horizontal="center"/>
    </xf>
    <xf numFmtId="2" fontId="1" fillId="4" borderId="0" xfId="0" applyNumberFormat="1" applyFont="1" applyFill="1" applyAlignment="1" applyProtection="1">
      <alignment horizontal="center" wrapText="1"/>
    </xf>
    <xf numFmtId="0" fontId="1" fillId="2" borderId="0" xfId="0" applyFont="1" applyFill="1" applyAlignment="1" applyProtection="1">
      <alignment horizontal="center" vertical="top" wrapText="1"/>
    </xf>
    <xf numFmtId="0" fontId="1" fillId="3" borderId="0" xfId="0" applyFont="1" applyFill="1" applyAlignment="1" applyProtection="1">
      <alignment horizontal="center" vertical="top" wrapText="1"/>
    </xf>
    <xf numFmtId="0" fontId="4" fillId="0" borderId="0" xfId="0" applyFont="1"/>
    <xf numFmtId="0" fontId="0" fillId="0" borderId="0" xfId="0" applyAlignment="1">
      <alignment horizontal="right"/>
    </xf>
    <xf numFmtId="14" fontId="0" fillId="0" borderId="0" xfId="0" applyNumberFormat="1" applyAlignment="1">
      <alignment horizontal="right"/>
    </xf>
    <xf numFmtId="0" fontId="0" fillId="0" borderId="1" xfId="0" applyBorder="1"/>
    <xf numFmtId="0" fontId="0" fillId="0" borderId="2" xfId="0" applyBorder="1"/>
    <xf numFmtId="0" fontId="6" fillId="0" borderId="4"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7" fillId="0" borderId="7" xfId="0" applyFont="1" applyBorder="1"/>
    <xf numFmtId="0" fontId="7" fillId="0" borderId="0" xfId="0" applyFont="1"/>
    <xf numFmtId="0" fontId="7" fillId="0" borderId="0" xfId="0" applyFont="1" applyAlignment="1">
      <alignment horizontal="right"/>
    </xf>
    <xf numFmtId="2" fontId="7" fillId="0" borderId="0" xfId="0" applyNumberFormat="1" applyFont="1" applyAlignment="1">
      <alignment horizontal="right"/>
    </xf>
    <xf numFmtId="2" fontId="7" fillId="0" borderId="8" xfId="0" applyNumberFormat="1" applyFont="1" applyBorder="1" applyAlignment="1">
      <alignment horizontal="right"/>
    </xf>
    <xf numFmtId="0" fontId="0" fillId="0" borderId="7" xfId="0" applyBorder="1"/>
    <xf numFmtId="0" fontId="5" fillId="0" borderId="9" xfId="0" applyFont="1" applyBorder="1"/>
    <xf numFmtId="0" fontId="6" fillId="0" borderId="10" xfId="0" applyFont="1" applyBorder="1"/>
    <xf numFmtId="0" fontId="6" fillId="0" borderId="10" xfId="0" applyFont="1" applyBorder="1" applyAlignment="1">
      <alignment horizontal="right"/>
    </xf>
    <xf numFmtId="2" fontId="6" fillId="0" borderId="11" xfId="0" applyNumberFormat="1" applyFont="1" applyBorder="1" applyAlignment="1">
      <alignment horizontal="right"/>
    </xf>
    <xf numFmtId="0" fontId="5" fillId="0" borderId="0" xfId="0" applyFont="1"/>
    <xf numFmtId="0" fontId="6" fillId="0" borderId="0" xfId="0" applyFont="1"/>
    <xf numFmtId="0" fontId="6" fillId="0" borderId="0" xfId="0" applyFont="1" applyAlignment="1">
      <alignment horizontal="right"/>
    </xf>
    <xf numFmtId="2" fontId="6" fillId="0" borderId="0" xfId="0" applyNumberFormat="1" applyFont="1" applyAlignment="1">
      <alignment horizontal="right"/>
    </xf>
    <xf numFmtId="0" fontId="8" fillId="0" borderId="0" xfId="0" applyFont="1"/>
    <xf numFmtId="0" fontId="5" fillId="0" borderId="0" xfId="0" applyFont="1" applyAlignment="1">
      <alignment horizontal="center"/>
    </xf>
    <xf numFmtId="0" fontId="5" fillId="0" borderId="0" xfId="0" applyFont="1" applyAlignment="1">
      <alignment horizontal="right"/>
    </xf>
    <xf numFmtId="0" fontId="5" fillId="5" borderId="0" xfId="0" applyFont="1" applyFill="1" applyAlignment="1">
      <alignment horizontal="right"/>
    </xf>
    <xf numFmtId="2" fontId="0" fillId="0" borderId="0" xfId="0" applyNumberFormat="1"/>
    <xf numFmtId="0" fontId="0" fillId="0" borderId="0" xfId="0" applyNumberFormat="1" applyAlignment="1" applyProtection="1">
      <alignment horizontal="center"/>
      <protection locked="0"/>
    </xf>
    <xf numFmtId="0" fontId="0" fillId="0" borderId="0" xfId="0" applyFill="1"/>
    <xf numFmtId="0" fontId="10" fillId="0" borderId="0" xfId="0" applyFont="1" applyFill="1"/>
    <xf numFmtId="0" fontId="1" fillId="0" borderId="0" xfId="0" applyFont="1" applyAlignment="1" applyProtection="1">
      <alignment wrapText="1"/>
      <protection locked="0"/>
    </xf>
    <xf numFmtId="0" fontId="0" fillId="0" borderId="0" xfId="0" applyFill="1" applyAlignment="1" applyProtection="1">
      <alignment horizontal="center"/>
    </xf>
    <xf numFmtId="0" fontId="0" fillId="0" borderId="0" xfId="0" applyFill="1" applyAlignment="1" applyProtection="1">
      <alignment horizontal="right"/>
    </xf>
    <xf numFmtId="14" fontId="0" fillId="0" borderId="0" xfId="0" applyNumberFormat="1" applyFill="1" applyAlignment="1" applyProtection="1">
      <alignment horizontal="center"/>
    </xf>
    <xf numFmtId="2" fontId="0" fillId="0" borderId="0" xfId="0" applyNumberFormat="1" applyFill="1" applyAlignment="1" applyProtection="1">
      <alignment horizontal="center"/>
    </xf>
    <xf numFmtId="0" fontId="0" fillId="0" borderId="0" xfId="0" applyFill="1" applyProtection="1"/>
    <xf numFmtId="14" fontId="0" fillId="0" borderId="12" xfId="0" applyNumberFormat="1" applyFill="1" applyBorder="1" applyAlignment="1" applyProtection="1">
      <alignment horizontal="center"/>
    </xf>
    <xf numFmtId="0" fontId="1" fillId="0" borderId="0" xfId="0" applyFont="1" applyAlignment="1" applyProtection="1">
      <alignment horizontal="center" vertical="top" wrapText="1"/>
    </xf>
    <xf numFmtId="0" fontId="4" fillId="0" borderId="0" xfId="0" applyFont="1" applyFill="1"/>
    <xf numFmtId="0" fontId="0" fillId="0" borderId="0" xfId="0" applyFill="1" applyAlignment="1">
      <alignment horizontal="right"/>
    </xf>
    <xf numFmtId="14" fontId="0" fillId="0" borderId="0" xfId="0" applyNumberFormat="1" applyFill="1" applyAlignment="1">
      <alignment horizontal="right"/>
    </xf>
    <xf numFmtId="0" fontId="0" fillId="0" borderId="0" xfId="0" applyAlignment="1" applyProtection="1">
      <alignment horizontal="center" vertical="top"/>
    </xf>
    <xf numFmtId="0" fontId="0" fillId="0" borderId="0" xfId="0" applyFill="1" applyAlignment="1" applyProtection="1">
      <alignment horizontal="center" vertical="top"/>
    </xf>
    <xf numFmtId="14" fontId="0" fillId="0" borderId="0" xfId="0" applyNumberFormat="1" applyFill="1"/>
    <xf numFmtId="0" fontId="1" fillId="2" borderId="0" xfId="0" applyFont="1" applyFill="1" applyAlignment="1">
      <alignment horizontal="center" wrapText="1"/>
    </xf>
    <xf numFmtId="0" fontId="0" fillId="2" borderId="0" xfId="0" applyFill="1" applyAlignment="1">
      <alignment horizontal="right"/>
    </xf>
    <xf numFmtId="14" fontId="0" fillId="0" borderId="0" xfId="0" applyNumberFormat="1"/>
    <xf numFmtId="0" fontId="1" fillId="0" borderId="0" xfId="0" applyFont="1" applyAlignment="1"/>
    <xf numFmtId="0" fontId="1" fillId="6" borderId="0" xfId="0" applyFont="1" applyFill="1" applyAlignment="1">
      <alignment horizontal="center" vertical="top" wrapText="1"/>
    </xf>
    <xf numFmtId="0" fontId="1" fillId="7" borderId="0" xfId="0" applyFont="1" applyFill="1" applyAlignment="1">
      <alignment horizontal="center" wrapText="1"/>
    </xf>
    <xf numFmtId="0" fontId="0" fillId="0" borderId="0" xfId="0" applyAlignment="1" applyProtection="1">
      <alignment vertical="top"/>
    </xf>
    <xf numFmtId="0" fontId="0" fillId="0" borderId="0" xfId="0" applyFill="1" applyAlignment="1" applyProtection="1">
      <alignment vertical="top"/>
    </xf>
    <xf numFmtId="0" fontId="1" fillId="8" borderId="0" xfId="0" applyFont="1" applyFill="1" applyAlignment="1" applyProtection="1">
      <alignment vertical="top" wrapText="1"/>
    </xf>
    <xf numFmtId="0" fontId="0" fillId="0" borderId="0" xfId="0" applyFill="1" applyProtection="1">
      <protection locked="0"/>
    </xf>
    <xf numFmtId="14" fontId="0" fillId="0" borderId="0" xfId="0" applyNumberFormat="1" applyFill="1" applyAlignment="1" applyProtection="1">
      <alignment horizontal="center"/>
      <protection locked="0"/>
    </xf>
    <xf numFmtId="0" fontId="0" fillId="0" borderId="0" xfId="0" applyFill="1" applyAlignment="1" applyProtection="1">
      <alignment horizontal="center"/>
      <protection locked="0"/>
    </xf>
    <xf numFmtId="0" fontId="0" fillId="0" borderId="0" xfId="0" applyNumberFormat="1" applyFill="1" applyAlignment="1" applyProtection="1">
      <alignment horizontal="center"/>
      <protection locked="0"/>
    </xf>
    <xf numFmtId="0" fontId="0" fillId="0" borderId="0" xfId="0" applyAlignment="1" applyProtection="1">
      <alignment horizontal="left" vertical="top"/>
      <protection locked="0"/>
    </xf>
    <xf numFmtId="0" fontId="0" fillId="0" borderId="0" xfId="0" applyFill="1" applyAlignment="1" applyProtection="1">
      <alignment horizontal="left" vertical="top"/>
      <protection locked="0"/>
    </xf>
    <xf numFmtId="0" fontId="0" fillId="0" borderId="0" xfId="0" applyAlignment="1">
      <alignment vertical="top"/>
    </xf>
    <xf numFmtId="0" fontId="1" fillId="9" borderId="0" xfId="0" applyFont="1" applyFill="1" applyAlignment="1" applyProtection="1">
      <alignment horizontal="center" vertical="top" wrapText="1"/>
    </xf>
    <xf numFmtId="0" fontId="1" fillId="9" borderId="0" xfId="0" applyFont="1" applyFill="1" applyAlignment="1" applyProtection="1">
      <alignment wrapText="1"/>
    </xf>
    <xf numFmtId="0" fontId="1" fillId="10" borderId="0" xfId="0" applyFont="1" applyFill="1" applyAlignment="1" applyProtection="1">
      <alignment wrapText="1"/>
    </xf>
    <xf numFmtId="0" fontId="1" fillId="10" borderId="0" xfId="0" applyFont="1" applyFill="1" applyAlignment="1" applyProtection="1">
      <alignment vertical="top" wrapText="1"/>
    </xf>
    <xf numFmtId="0" fontId="1" fillId="10" borderId="0" xfId="0" applyFont="1" applyFill="1" applyAlignment="1" applyProtection="1">
      <alignment horizontal="center" vertical="top" wrapText="1"/>
    </xf>
    <xf numFmtId="0" fontId="1" fillId="8" borderId="0" xfId="0" applyFont="1" applyFill="1" applyAlignment="1" applyProtection="1">
      <alignment wrapText="1"/>
    </xf>
    <xf numFmtId="0" fontId="1" fillId="11" borderId="0" xfId="0" applyFont="1" applyFill="1" applyAlignment="1" applyProtection="1">
      <alignment wrapText="1"/>
    </xf>
    <xf numFmtId="0" fontId="16" fillId="12" borderId="0" xfId="0" applyFont="1" applyFill="1" applyAlignment="1" applyProtection="1">
      <alignment horizontal="left" vertical="top"/>
    </xf>
    <xf numFmtId="0" fontId="14" fillId="12" borderId="0" xfId="0" applyFont="1" applyFill="1" applyProtection="1">
      <protection locked="0"/>
    </xf>
    <xf numFmtId="14" fontId="14" fillId="12" borderId="0" xfId="0" applyNumberFormat="1" applyFont="1" applyFill="1" applyAlignment="1" applyProtection="1">
      <alignment horizontal="center"/>
      <protection locked="0"/>
    </xf>
    <xf numFmtId="0" fontId="14" fillId="12" borderId="0" xfId="0" applyFont="1" applyFill="1" applyAlignment="1" applyProtection="1">
      <alignment horizontal="center"/>
      <protection locked="0"/>
    </xf>
    <xf numFmtId="2" fontId="14" fillId="12" borderId="0" xfId="0" applyNumberFormat="1" applyFont="1" applyFill="1" applyAlignment="1" applyProtection="1">
      <alignment horizontal="center"/>
    </xf>
    <xf numFmtId="0" fontId="13" fillId="12" borderId="0" xfId="0" applyFont="1" applyFill="1" applyAlignment="1" applyProtection="1">
      <alignment horizontal="center"/>
    </xf>
    <xf numFmtId="0" fontId="14" fillId="12" borderId="0" xfId="0" applyFont="1" applyFill="1" applyAlignment="1" applyProtection="1">
      <alignment horizontal="center"/>
    </xf>
    <xf numFmtId="0" fontId="14" fillId="12" borderId="0" xfId="0" applyFont="1" applyFill="1" applyAlignment="1" applyProtection="1">
      <alignment horizontal="center" vertical="top"/>
    </xf>
    <xf numFmtId="0" fontId="14" fillId="12" borderId="0" xfId="0" applyFont="1" applyFill="1" applyAlignment="1" applyProtection="1">
      <alignment vertical="top"/>
    </xf>
    <xf numFmtId="0" fontId="1" fillId="2" borderId="0" xfId="0" applyFont="1" applyFill="1" applyAlignment="1" applyProtection="1">
      <alignment horizontal="right" wrapText="1"/>
    </xf>
    <xf numFmtId="0" fontId="14" fillId="12" borderId="0" xfId="1" applyFont="1" applyFill="1" applyAlignment="1" applyProtection="1">
      <alignment vertical="center"/>
    </xf>
    <xf numFmtId="0" fontId="18" fillId="12" borderId="0" xfId="1" applyFont="1" applyFill="1" applyAlignment="1" applyProtection="1">
      <alignment vertical="center"/>
    </xf>
    <xf numFmtId="14" fontId="0" fillId="12" borderId="0" xfId="0" applyNumberFormat="1" applyFill="1" applyAlignment="1" applyProtection="1">
      <alignment horizontal="center"/>
      <protection locked="0"/>
    </xf>
    <xf numFmtId="0" fontId="0" fillId="12" borderId="0" xfId="0" applyFill="1" applyAlignment="1" applyProtection="1">
      <alignment horizontal="center"/>
      <protection locked="0"/>
    </xf>
    <xf numFmtId="0" fontId="19" fillId="13" borderId="0" xfId="0" applyFont="1" applyFill="1" applyAlignment="1" applyProtection="1">
      <alignment horizontal="left"/>
    </xf>
    <xf numFmtId="0" fontId="19" fillId="13" borderId="0" xfId="0" applyFont="1" applyFill="1" applyProtection="1">
      <protection locked="0"/>
    </xf>
    <xf numFmtId="14" fontId="19" fillId="13" borderId="0" xfId="0" applyNumberFormat="1" applyFont="1" applyFill="1" applyAlignment="1" applyProtection="1">
      <alignment horizontal="left"/>
      <protection locked="0"/>
    </xf>
    <xf numFmtId="14" fontId="19" fillId="13" borderId="0" xfId="0" applyNumberFormat="1" applyFont="1" applyFill="1" applyAlignment="1" applyProtection="1">
      <alignment horizontal="center"/>
      <protection locked="0"/>
    </xf>
    <xf numFmtId="0" fontId="19" fillId="13" borderId="0" xfId="0" applyFont="1" applyFill="1" applyAlignment="1" applyProtection="1">
      <alignment horizontal="center"/>
      <protection locked="0"/>
    </xf>
    <xf numFmtId="2" fontId="19" fillId="13" borderId="0" xfId="0" applyNumberFormat="1" applyFont="1" applyFill="1" applyAlignment="1" applyProtection="1">
      <alignment horizontal="center"/>
    </xf>
    <xf numFmtId="0" fontId="20" fillId="13" borderId="0" xfId="0" applyFont="1" applyFill="1" applyAlignment="1" applyProtection="1">
      <alignment horizontal="center"/>
    </xf>
    <xf numFmtId="0" fontId="19" fillId="13" borderId="0" xfId="0" applyFont="1" applyFill="1" applyAlignment="1" applyProtection="1">
      <alignment horizontal="center"/>
    </xf>
    <xf numFmtId="0" fontId="19" fillId="13" borderId="0" xfId="0" applyFont="1" applyFill="1" applyAlignment="1" applyProtection="1">
      <alignment horizontal="center" vertical="top"/>
    </xf>
    <xf numFmtId="0" fontId="19" fillId="13" borderId="0" xfId="0" applyFont="1" applyFill="1" applyAlignment="1" applyProtection="1">
      <alignment vertical="top"/>
    </xf>
    <xf numFmtId="14" fontId="14" fillId="12" borderId="0" xfId="0" applyNumberFormat="1" applyFont="1" applyFill="1" applyAlignment="1" applyProtection="1">
      <alignment horizontal="left" vertical="center"/>
      <protection locked="0"/>
    </xf>
    <xf numFmtId="0" fontId="21" fillId="12" borderId="0" xfId="0" applyFont="1" applyFill="1" applyAlignment="1" applyProtection="1">
      <alignment horizontal="center"/>
    </xf>
    <xf numFmtId="0" fontId="1" fillId="4" borderId="0" xfId="0" applyFont="1" applyFill="1" applyAlignment="1" applyProtection="1">
      <alignment horizontal="left" vertical="top" wrapText="1"/>
    </xf>
    <xf numFmtId="0" fontId="22" fillId="11" borderId="0" xfId="0" applyFont="1" applyFill="1" applyAlignment="1" applyProtection="1">
      <alignment vertical="top" wrapText="1"/>
    </xf>
    <xf numFmtId="14" fontId="1" fillId="8" borderId="0" xfId="0" applyNumberFormat="1" applyFont="1" applyFill="1" applyAlignment="1" applyProtection="1">
      <alignment horizontal="right" wrapText="1"/>
    </xf>
    <xf numFmtId="14" fontId="0" fillId="11" borderId="0" xfId="0" applyNumberFormat="1" applyFont="1" applyFill="1" applyAlignment="1" applyProtection="1">
      <alignment horizontal="right" wrapText="1"/>
    </xf>
    <xf numFmtId="14" fontId="1" fillId="0" borderId="0" xfId="0" applyNumberFormat="1" applyFont="1" applyAlignment="1" applyProtection="1">
      <alignment horizontal="center"/>
    </xf>
    <xf numFmtId="0" fontId="1" fillId="4" borderId="0" xfId="0" applyFont="1" applyFill="1" applyAlignment="1" applyProtection="1">
      <alignment horizontal="center"/>
    </xf>
    <xf numFmtId="0" fontId="21" fillId="0" borderId="0" xfId="0" applyFont="1" applyFill="1" applyAlignment="1" applyProtection="1">
      <alignment horizontal="left" vertical="top"/>
    </xf>
    <xf numFmtId="0" fontId="16" fillId="12" borderId="0" xfId="0" applyFont="1" applyFill="1"/>
    <xf numFmtId="0" fontId="14" fillId="12" borderId="0" xfId="0" applyFont="1" applyFill="1"/>
    <xf numFmtId="0" fontId="13" fillId="12" borderId="0" xfId="0" applyFont="1" applyFill="1" applyProtection="1">
      <protection locked="0"/>
    </xf>
    <xf numFmtId="14" fontId="13" fillId="12" borderId="0" xfId="0" applyNumberFormat="1" applyFont="1" applyFill="1" applyAlignment="1" applyProtection="1">
      <alignment horizontal="center"/>
      <protection locked="0"/>
    </xf>
    <xf numFmtId="0" fontId="13" fillId="12" borderId="0" xfId="0" applyFont="1" applyFill="1" applyAlignment="1" applyProtection="1">
      <alignment horizontal="center"/>
      <protection locked="0"/>
    </xf>
    <xf numFmtId="2" fontId="13" fillId="12" borderId="0" xfId="0" applyNumberFormat="1" applyFont="1" applyFill="1" applyAlignment="1" applyProtection="1">
      <alignment horizontal="center"/>
    </xf>
    <xf numFmtId="14" fontId="1" fillId="14" borderId="0" xfId="0" applyNumberFormat="1" applyFont="1" applyFill="1" applyAlignment="1" applyProtection="1">
      <alignment horizontal="center" vertical="top" wrapText="1"/>
    </xf>
    <xf numFmtId="2" fontId="1" fillId="15" borderId="0" xfId="0" applyNumberFormat="1" applyFont="1" applyFill="1" applyAlignment="1" applyProtection="1">
      <alignment horizontal="center" vertical="top" wrapText="1"/>
    </xf>
    <xf numFmtId="0" fontId="5" fillId="15" borderId="6" xfId="0" applyFont="1" applyFill="1" applyBorder="1" applyAlignment="1">
      <alignment horizontal="left"/>
    </xf>
    <xf numFmtId="0" fontId="1" fillId="14" borderId="0" xfId="0" applyNumberFormat="1" applyFont="1" applyFill="1" applyAlignment="1" applyProtection="1">
      <alignment horizontal="center" wrapText="1"/>
    </xf>
    <xf numFmtId="0" fontId="1" fillId="4" borderId="0" xfId="0" applyNumberFormat="1" applyFont="1" applyFill="1" applyAlignment="1" applyProtection="1">
      <alignment horizontal="center" wrapText="1"/>
    </xf>
    <xf numFmtId="164" fontId="1" fillId="2" borderId="0" xfId="0" applyNumberFormat="1" applyFont="1" applyFill="1" applyAlignment="1" applyProtection="1">
      <alignment horizontal="right"/>
    </xf>
    <xf numFmtId="164" fontId="1" fillId="2" borderId="0" xfId="0" applyNumberFormat="1" applyFont="1" applyFill="1" applyAlignment="1" applyProtection="1">
      <alignment horizontal="center"/>
    </xf>
    <xf numFmtId="164" fontId="0" fillId="3" borderId="0" xfId="0" applyNumberFormat="1" applyFill="1" applyAlignment="1">
      <alignment horizontal="center"/>
    </xf>
    <xf numFmtId="0" fontId="5" fillId="15" borderId="2" xfId="0" applyFont="1" applyFill="1" applyBorder="1" applyAlignment="1">
      <alignment horizontal="center"/>
    </xf>
    <xf numFmtId="0" fontId="0" fillId="15" borderId="2" xfId="0" applyFill="1" applyBorder="1"/>
    <xf numFmtId="0" fontId="0" fillId="15" borderId="3" xfId="0" applyFill="1" applyBorder="1"/>
    <xf numFmtId="49" fontId="8" fillId="4" borderId="0" xfId="0" applyNumberFormat="1" applyFont="1" applyFill="1" applyAlignment="1">
      <alignment horizontal="left" vertical="top" wrapText="1"/>
    </xf>
    <xf numFmtId="49" fontId="4" fillId="4" borderId="0" xfId="0" applyNumberFormat="1" applyFont="1" applyFill="1" applyAlignment="1">
      <alignment horizontal="left" vertical="top" wrapText="1"/>
    </xf>
    <xf numFmtId="0" fontId="1" fillId="2" borderId="0" xfId="0" applyFont="1" applyFill="1" applyAlignment="1">
      <alignment horizontal="center" wrapText="1"/>
    </xf>
    <xf numFmtId="0" fontId="5" fillId="0" borderId="2" xfId="0" applyFont="1" applyBorder="1" applyAlignment="1">
      <alignment horizontal="center"/>
    </xf>
    <xf numFmtId="0" fontId="0" fillId="0" borderId="2" xfId="0" applyBorder="1"/>
    <xf numFmtId="0" fontId="0" fillId="0" borderId="3" xfId="0" applyBorder="1"/>
  </cellXfs>
  <cellStyles count="2">
    <cellStyle name="Link" xfId="1" builtinId="8"/>
    <cellStyle name="Standard" xfId="0" builtinId="0"/>
  </cellStyles>
  <dxfs count="8">
    <dxf>
      <fill>
        <patternFill>
          <bgColor rgb="FFFF0000"/>
        </patternFill>
      </fill>
    </dxf>
    <dxf>
      <font>
        <b/>
        <i val="0"/>
        <color rgb="FFFF0000"/>
      </font>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B7B7"/>
      <color rgb="FFBF0000"/>
      <color rgb="FFFFD9D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aymann.com/" TargetMode="External"/><Relationship Id="rId1" Type="http://schemas.openxmlformats.org/officeDocument/2006/relationships/hyperlink" Target="http://www.hayman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D653-36D6-401C-9053-9FEB73D4E0F1}">
  <dimension ref="A1:U71"/>
  <sheetViews>
    <sheetView tabSelected="1" topLeftCell="A11" zoomScaleNormal="100" workbookViewId="0">
      <selection activeCell="H41" sqref="H41"/>
    </sheetView>
  </sheetViews>
  <sheetFormatPr baseColWidth="10" defaultRowHeight="15" x14ac:dyDescent="0.25"/>
  <cols>
    <col min="1" max="1" width="11" style="8"/>
    <col min="2" max="2" width="22.25" style="13" customWidth="1"/>
    <col min="3" max="4" width="11" style="15"/>
    <col min="5" max="5" width="11" style="7"/>
    <col min="6" max="6" width="7.25" style="7" customWidth="1"/>
    <col min="7" max="7" width="11.25" style="7" customWidth="1"/>
    <col min="8" max="8" width="11" style="7"/>
    <col min="9" max="9" width="11" style="25"/>
    <col min="10" max="11" width="11" style="24"/>
    <col min="12" max="12" width="11" style="8"/>
    <col min="13" max="13" width="9.75" style="71" customWidth="1"/>
    <col min="14" max="14" width="10.375" style="71" customWidth="1"/>
    <col min="15" max="15" width="11" style="80"/>
    <col min="16" max="21" width="11" style="8"/>
    <col min="22" max="16384" width="11" style="10"/>
  </cols>
  <sheetData>
    <row r="1" spans="1:21" ht="18" x14ac:dyDescent="0.25">
      <c r="A1" s="97" t="s">
        <v>71</v>
      </c>
      <c r="B1" s="98"/>
      <c r="C1" s="99"/>
      <c r="D1" s="109"/>
      <c r="E1" s="100"/>
      <c r="F1" s="110"/>
      <c r="G1" s="100"/>
      <c r="H1" s="121" t="s">
        <v>66</v>
      </c>
      <c r="I1" s="101"/>
      <c r="J1" s="122"/>
      <c r="K1" s="102"/>
      <c r="L1" s="103"/>
      <c r="M1" s="104"/>
      <c r="N1" s="104"/>
      <c r="O1" s="105"/>
      <c r="P1" s="103"/>
      <c r="Q1" s="103"/>
    </row>
    <row r="4" spans="1:21" ht="18" x14ac:dyDescent="0.25">
      <c r="A4" s="130" t="s">
        <v>74</v>
      </c>
      <c r="B4" s="131"/>
      <c r="C4" s="131"/>
      <c r="D4" s="131"/>
      <c r="E4" s="131"/>
      <c r="F4"/>
      <c r="G4" s="30"/>
      <c r="H4" s="30" t="s">
        <v>22</v>
      </c>
      <c r="I4" s="31">
        <f ca="1">TODAY()</f>
        <v>44614</v>
      </c>
    </row>
    <row r="5" spans="1:21" s="65" customFormat="1" ht="18" x14ac:dyDescent="0.25">
      <c r="A5" s="68"/>
      <c r="B5" s="58"/>
      <c r="C5" s="58"/>
      <c r="D5" s="58"/>
      <c r="E5" s="58"/>
      <c r="F5" s="58"/>
      <c r="G5" s="69"/>
      <c r="H5" s="69"/>
      <c r="I5" s="70"/>
      <c r="J5" s="24"/>
      <c r="K5" s="24"/>
      <c r="L5" s="61"/>
      <c r="M5" s="72"/>
      <c r="N5" s="72"/>
      <c r="O5" s="81"/>
      <c r="P5" s="61"/>
      <c r="Q5" s="61"/>
      <c r="R5" s="61"/>
      <c r="S5" s="61"/>
      <c r="T5" s="61"/>
      <c r="U5" s="61"/>
    </row>
    <row r="6" spans="1:21" s="65" customFormat="1" ht="18" customHeight="1" x14ac:dyDescent="0.25">
      <c r="A6" s="147" t="s">
        <v>43</v>
      </c>
      <c r="B6" s="148"/>
      <c r="C6" s="148"/>
      <c r="D6" s="148"/>
      <c r="E6" s="148"/>
      <c r="F6" s="148"/>
      <c r="G6" s="148"/>
      <c r="H6" s="148"/>
      <c r="I6" s="148"/>
      <c r="J6" s="24"/>
      <c r="K6" s="24"/>
      <c r="L6" s="61"/>
      <c r="M6" s="72"/>
      <c r="N6" s="72"/>
      <c r="O6" s="81"/>
      <c r="P6" s="61"/>
      <c r="Q6" s="61"/>
      <c r="R6" s="61"/>
      <c r="S6" s="61"/>
      <c r="T6" s="61"/>
      <c r="U6" s="61"/>
    </row>
    <row r="7" spans="1:21" s="65" customFormat="1" ht="18" customHeight="1" x14ac:dyDescent="0.25">
      <c r="A7" s="148"/>
      <c r="B7" s="148"/>
      <c r="C7" s="148"/>
      <c r="D7" s="148"/>
      <c r="E7" s="148"/>
      <c r="F7" s="148"/>
      <c r="G7" s="148"/>
      <c r="H7" s="148"/>
      <c r="I7" s="148"/>
      <c r="J7" s="24"/>
      <c r="K7" s="24"/>
      <c r="L7" s="61"/>
      <c r="M7" s="72"/>
      <c r="N7" s="72"/>
      <c r="O7" s="81"/>
      <c r="P7" s="61"/>
      <c r="Q7" s="61"/>
      <c r="R7" s="61"/>
      <c r="S7" s="61"/>
      <c r="T7" s="61"/>
      <c r="U7" s="61"/>
    </row>
    <row r="8" spans="1:21" s="65" customFormat="1" ht="18" customHeight="1" x14ac:dyDescent="0.25">
      <c r="A8" s="148"/>
      <c r="B8" s="148"/>
      <c r="C8" s="148"/>
      <c r="D8" s="148"/>
      <c r="E8" s="148"/>
      <c r="F8" s="148"/>
      <c r="G8" s="148"/>
      <c r="H8" s="148"/>
      <c r="I8" s="148"/>
      <c r="J8" s="24"/>
      <c r="K8" s="24"/>
      <c r="L8" s="61"/>
      <c r="M8" s="72"/>
      <c r="N8" s="72"/>
      <c r="O8" s="81"/>
      <c r="P8" s="61"/>
      <c r="Q8" s="61"/>
      <c r="R8" s="61"/>
      <c r="S8" s="61"/>
      <c r="T8" s="61"/>
      <c r="U8" s="61"/>
    </row>
    <row r="9" spans="1:21" s="65" customFormat="1" ht="18" customHeight="1" x14ac:dyDescent="0.25">
      <c r="A9" s="148"/>
      <c r="B9" s="148"/>
      <c r="C9" s="148"/>
      <c r="D9" s="148"/>
      <c r="E9" s="148"/>
      <c r="F9" s="148"/>
      <c r="G9" s="148"/>
      <c r="H9" s="148"/>
      <c r="I9" s="148"/>
      <c r="J9" s="24"/>
      <c r="K9" s="24"/>
      <c r="L9" s="61"/>
      <c r="M9" s="72"/>
      <c r="N9" s="72"/>
      <c r="O9" s="81"/>
      <c r="P9" s="61"/>
      <c r="Q9" s="61"/>
      <c r="R9" s="61"/>
      <c r="S9" s="61"/>
      <c r="T9" s="61"/>
      <c r="U9" s="61"/>
    </row>
    <row r="10" spans="1:21" s="65" customFormat="1" ht="18" customHeight="1" x14ac:dyDescent="0.25">
      <c r="A10" s="148"/>
      <c r="B10" s="148"/>
      <c r="C10" s="148"/>
      <c r="D10" s="148"/>
      <c r="E10" s="148"/>
      <c r="F10" s="148"/>
      <c r="G10" s="148"/>
      <c r="H10" s="148"/>
      <c r="I10" s="148"/>
      <c r="J10" s="24"/>
      <c r="K10" s="24"/>
      <c r="L10" s="61"/>
      <c r="M10" s="72"/>
      <c r="N10" s="72"/>
      <c r="O10" s="81"/>
      <c r="P10" s="61"/>
      <c r="Q10" s="61"/>
      <c r="R10" s="61"/>
      <c r="S10" s="61"/>
      <c r="T10" s="61"/>
      <c r="U10" s="61"/>
    </row>
    <row r="11" spans="1:21" s="65" customFormat="1" ht="18" customHeight="1" x14ac:dyDescent="0.25">
      <c r="A11" s="148"/>
      <c r="B11" s="148"/>
      <c r="C11" s="148"/>
      <c r="D11" s="148"/>
      <c r="E11" s="148"/>
      <c r="F11" s="148"/>
      <c r="G11" s="148"/>
      <c r="H11" s="148"/>
      <c r="I11" s="148"/>
      <c r="J11" s="24"/>
      <c r="K11" s="128"/>
      <c r="L11" s="61"/>
      <c r="M11" s="72"/>
      <c r="N11" s="72"/>
      <c r="O11" s="81"/>
      <c r="P11" s="61"/>
      <c r="Q11" s="61"/>
      <c r="R11" s="61"/>
      <c r="S11" s="61"/>
      <c r="T11" s="61"/>
      <c r="U11" s="61"/>
    </row>
    <row r="12" spans="1:21" s="65" customFormat="1" ht="18" customHeight="1" x14ac:dyDescent="0.25">
      <c r="A12" s="148"/>
      <c r="B12" s="148"/>
      <c r="C12" s="148"/>
      <c r="D12" s="148"/>
      <c r="E12" s="148"/>
      <c r="F12" s="148"/>
      <c r="G12" s="148"/>
      <c r="H12" s="148"/>
      <c r="I12" s="148"/>
      <c r="J12" s="24"/>
      <c r="K12" s="24"/>
      <c r="L12" s="61"/>
      <c r="M12" s="72"/>
      <c r="N12" s="72"/>
      <c r="O12" s="81"/>
      <c r="P12" s="61"/>
      <c r="Q12" s="61"/>
      <c r="R12" s="61"/>
      <c r="S12" s="61"/>
      <c r="T12" s="61"/>
      <c r="U12" s="61"/>
    </row>
    <row r="13" spans="1:21" s="65" customFormat="1" ht="18" customHeight="1" x14ac:dyDescent="0.25">
      <c r="A13" s="148"/>
      <c r="B13" s="148"/>
      <c r="C13" s="148"/>
      <c r="D13" s="148"/>
      <c r="E13" s="148"/>
      <c r="F13" s="148"/>
      <c r="G13" s="148"/>
      <c r="H13" s="148"/>
      <c r="I13" s="148"/>
      <c r="J13" s="24"/>
      <c r="K13" s="24"/>
      <c r="L13" s="61"/>
      <c r="M13" s="72"/>
      <c r="N13" s="72"/>
      <c r="O13" s="81"/>
      <c r="P13" s="61"/>
      <c r="Q13" s="61"/>
      <c r="R13" s="61"/>
      <c r="S13" s="61"/>
      <c r="T13" s="61"/>
      <c r="U13" s="61"/>
    </row>
    <row r="14" spans="1:21" s="65" customFormat="1" ht="18" customHeight="1" x14ac:dyDescent="0.25">
      <c r="A14" s="148"/>
      <c r="B14" s="148"/>
      <c r="C14" s="148"/>
      <c r="D14" s="148"/>
      <c r="E14" s="148"/>
      <c r="F14" s="148"/>
      <c r="G14" s="148"/>
      <c r="H14" s="148"/>
      <c r="I14" s="148"/>
      <c r="J14" s="24"/>
      <c r="K14" s="24"/>
      <c r="L14" s="61"/>
      <c r="M14" s="72"/>
      <c r="N14" s="72"/>
      <c r="O14" s="81"/>
      <c r="P14" s="61"/>
      <c r="Q14" s="61"/>
      <c r="R14" s="61"/>
      <c r="S14" s="61"/>
      <c r="T14" s="61"/>
      <c r="U14" s="61"/>
    </row>
    <row r="15" spans="1:21" s="65" customFormat="1" ht="18" customHeight="1" x14ac:dyDescent="0.25">
      <c r="A15" s="148"/>
      <c r="B15" s="148"/>
      <c r="C15" s="148"/>
      <c r="D15" s="148"/>
      <c r="E15" s="148"/>
      <c r="F15" s="148"/>
      <c r="G15" s="148"/>
      <c r="H15" s="148"/>
      <c r="I15" s="148"/>
      <c r="J15" s="24"/>
      <c r="K15" s="24"/>
      <c r="L15" s="61"/>
      <c r="M15" s="72"/>
      <c r="N15" s="72"/>
      <c r="O15" s="81"/>
      <c r="P15" s="61"/>
      <c r="Q15" s="61"/>
      <c r="R15" s="61"/>
      <c r="S15" s="61"/>
      <c r="T15" s="61"/>
      <c r="U15" s="61"/>
    </row>
    <row r="16" spans="1:21" s="65" customFormat="1" ht="18" customHeight="1" x14ac:dyDescent="0.25">
      <c r="A16" s="148"/>
      <c r="B16" s="148"/>
      <c r="C16" s="148"/>
      <c r="D16" s="148"/>
      <c r="E16" s="148"/>
      <c r="F16" s="148"/>
      <c r="G16" s="148"/>
      <c r="H16" s="148"/>
      <c r="I16" s="148"/>
      <c r="J16" s="24"/>
      <c r="K16" s="24"/>
      <c r="L16" s="61"/>
      <c r="M16" s="72"/>
      <c r="N16" s="72"/>
      <c r="O16" s="81"/>
      <c r="P16" s="61"/>
      <c r="Q16" s="61"/>
      <c r="R16" s="61"/>
      <c r="S16" s="61"/>
      <c r="T16" s="61"/>
      <c r="U16" s="61"/>
    </row>
    <row r="17" spans="1:21" s="65" customFormat="1" ht="18" customHeight="1" x14ac:dyDescent="0.25">
      <c r="A17" s="148"/>
      <c r="B17" s="148"/>
      <c r="C17" s="148"/>
      <c r="D17" s="148"/>
      <c r="E17" s="148"/>
      <c r="F17" s="148"/>
      <c r="G17" s="148"/>
      <c r="H17" s="148"/>
      <c r="I17" s="148"/>
      <c r="J17" s="24"/>
      <c r="K17" s="24"/>
      <c r="L17" s="61"/>
      <c r="M17" s="72"/>
      <c r="N17" s="72"/>
      <c r="O17" s="81"/>
      <c r="P17" s="61"/>
      <c r="Q17" s="61"/>
      <c r="R17" s="61"/>
      <c r="S17" s="61"/>
      <c r="T17" s="61"/>
      <c r="U17" s="61"/>
    </row>
    <row r="18" spans="1:21" s="65" customFormat="1" ht="18" customHeight="1" x14ac:dyDescent="0.25">
      <c r="A18" s="148"/>
      <c r="B18" s="148"/>
      <c r="C18" s="148"/>
      <c r="D18" s="148"/>
      <c r="E18" s="148"/>
      <c r="F18" s="148"/>
      <c r="G18" s="148"/>
      <c r="H18" s="148"/>
      <c r="I18" s="148"/>
      <c r="J18" s="24"/>
      <c r="K18" s="24"/>
      <c r="L18" s="61"/>
      <c r="M18" s="72"/>
      <c r="N18" s="72"/>
      <c r="O18" s="81"/>
      <c r="P18" s="61"/>
      <c r="Q18" s="61"/>
      <c r="R18" s="61"/>
      <c r="S18" s="61"/>
      <c r="T18" s="61"/>
      <c r="U18" s="61"/>
    </row>
    <row r="19" spans="1:21" s="65" customFormat="1" ht="18" customHeight="1" x14ac:dyDescent="0.25">
      <c r="A19" s="148"/>
      <c r="B19" s="148"/>
      <c r="C19" s="148"/>
      <c r="D19" s="148"/>
      <c r="E19" s="148"/>
      <c r="F19" s="148"/>
      <c r="G19" s="148"/>
      <c r="H19" s="148"/>
      <c r="I19" s="148"/>
      <c r="J19" s="24"/>
      <c r="K19" s="24"/>
      <c r="L19" s="61"/>
      <c r="M19" s="72"/>
      <c r="N19" s="72"/>
      <c r="O19" s="81"/>
      <c r="P19" s="61"/>
      <c r="Q19" s="61"/>
      <c r="R19" s="61"/>
      <c r="S19" s="61"/>
      <c r="T19" s="61"/>
      <c r="U19" s="61"/>
    </row>
    <row r="20" spans="1:21" s="65" customFormat="1" ht="18" customHeight="1" x14ac:dyDescent="0.25">
      <c r="A20" s="148"/>
      <c r="B20" s="148"/>
      <c r="C20" s="148"/>
      <c r="D20" s="148"/>
      <c r="E20" s="148"/>
      <c r="F20" s="148"/>
      <c r="G20" s="148"/>
      <c r="H20" s="148"/>
      <c r="I20" s="148"/>
      <c r="J20" s="24"/>
      <c r="K20" s="24"/>
      <c r="L20" s="61"/>
      <c r="M20" s="72"/>
      <c r="N20" s="72"/>
      <c r="O20" s="81"/>
      <c r="P20" s="61"/>
      <c r="Q20" s="61"/>
      <c r="R20" s="61"/>
      <c r="S20" s="61"/>
      <c r="T20" s="61"/>
      <c r="U20" s="61"/>
    </row>
    <row r="21" spans="1:21" s="65" customFormat="1" ht="18" customHeight="1" x14ac:dyDescent="0.25">
      <c r="A21" s="148"/>
      <c r="B21" s="148"/>
      <c r="C21" s="148"/>
      <c r="D21" s="148"/>
      <c r="E21" s="148"/>
      <c r="F21" s="148"/>
      <c r="G21" s="148"/>
      <c r="H21" s="148"/>
      <c r="I21" s="148"/>
      <c r="J21" s="24"/>
      <c r="K21" s="24"/>
      <c r="L21" s="61"/>
      <c r="M21" s="72"/>
      <c r="N21" s="72"/>
      <c r="O21" s="81"/>
      <c r="P21" s="61"/>
      <c r="Q21" s="61"/>
      <c r="R21" s="61"/>
      <c r="S21" s="61"/>
      <c r="T21" s="61"/>
      <c r="U21" s="61"/>
    </row>
    <row r="22" spans="1:21" s="65" customFormat="1" ht="18" customHeight="1" x14ac:dyDescent="0.25">
      <c r="A22" s="148"/>
      <c r="B22" s="148"/>
      <c r="C22" s="148"/>
      <c r="D22" s="148"/>
      <c r="E22" s="148"/>
      <c r="F22" s="148"/>
      <c r="G22" s="148"/>
      <c r="H22" s="148"/>
      <c r="I22" s="148"/>
      <c r="J22" s="24"/>
      <c r="K22" s="24"/>
      <c r="L22" s="61"/>
      <c r="M22" s="72"/>
      <c r="N22" s="72"/>
      <c r="O22" s="81"/>
      <c r="P22" s="61"/>
      <c r="Q22" s="61"/>
      <c r="R22" s="61"/>
      <c r="S22" s="61"/>
      <c r="T22" s="61"/>
      <c r="U22" s="61"/>
    </row>
    <row r="23" spans="1:21" s="65" customFormat="1" ht="18" customHeight="1" x14ac:dyDescent="0.25">
      <c r="A23" s="148"/>
      <c r="B23" s="148"/>
      <c r="C23" s="148"/>
      <c r="D23" s="148"/>
      <c r="E23" s="148"/>
      <c r="F23" s="148"/>
      <c r="G23" s="148"/>
      <c r="H23" s="148"/>
      <c r="I23" s="148"/>
      <c r="J23" s="24"/>
      <c r="K23" s="24"/>
      <c r="L23" s="61"/>
      <c r="M23" s="72"/>
      <c r="N23" s="72"/>
      <c r="O23" s="81"/>
      <c r="P23" s="61"/>
      <c r="Q23" s="61"/>
      <c r="R23" s="61"/>
      <c r="S23" s="61"/>
      <c r="T23" s="61"/>
      <c r="U23" s="61"/>
    </row>
    <row r="24" spans="1:21" s="65" customFormat="1" ht="18" customHeight="1" x14ac:dyDescent="0.25">
      <c r="A24" s="148"/>
      <c r="B24" s="148"/>
      <c r="C24" s="148"/>
      <c r="D24" s="148"/>
      <c r="E24" s="148"/>
      <c r="F24" s="148"/>
      <c r="G24" s="148"/>
      <c r="H24" s="148"/>
      <c r="I24" s="148"/>
      <c r="J24" s="24"/>
      <c r="K24" s="24"/>
      <c r="L24" s="61"/>
      <c r="M24" s="72"/>
      <c r="N24" s="72"/>
      <c r="O24" s="81"/>
      <c r="P24" s="61"/>
      <c r="Q24" s="61"/>
      <c r="R24" s="61"/>
      <c r="S24" s="61"/>
      <c r="T24" s="61"/>
      <c r="U24" s="61"/>
    </row>
    <row r="25" spans="1:21" ht="18" x14ac:dyDescent="0.25">
      <c r="A25" s="29"/>
      <c r="B25"/>
      <c r="C25"/>
      <c r="D25"/>
      <c r="E25"/>
      <c r="F25"/>
      <c r="G25" s="30"/>
      <c r="H25" s="30"/>
      <c r="I25" s="30"/>
    </row>
    <row r="26" spans="1:21" ht="15.75" x14ac:dyDescent="0.25">
      <c r="A26" s="32"/>
      <c r="B26" s="33"/>
      <c r="C26" s="33"/>
      <c r="D26" s="33"/>
      <c r="E26" s="33"/>
      <c r="F26" s="33"/>
      <c r="G26" s="144" t="s">
        <v>23</v>
      </c>
      <c r="H26" s="145"/>
      <c r="I26" s="146"/>
    </row>
    <row r="27" spans="1:21" ht="15.75" x14ac:dyDescent="0.25">
      <c r="A27" s="34" t="s">
        <v>24</v>
      </c>
      <c r="B27" s="35" t="s">
        <v>73</v>
      </c>
      <c r="C27" s="36"/>
      <c r="D27" s="36"/>
      <c r="E27" s="36"/>
      <c r="F27" s="36"/>
      <c r="G27" s="36" t="s">
        <v>26</v>
      </c>
      <c r="H27" s="36" t="s">
        <v>27</v>
      </c>
      <c r="I27" s="138" t="s">
        <v>28</v>
      </c>
    </row>
    <row r="28" spans="1:21" ht="15.75" x14ac:dyDescent="0.25">
      <c r="A28" s="1">
        <v>1</v>
      </c>
      <c r="B28" s="38" t="s">
        <v>29</v>
      </c>
      <c r="C28" s="39"/>
      <c r="D28" s="39"/>
      <c r="E28" s="39"/>
      <c r="F28" s="39"/>
      <c r="G28" s="40">
        <f>Berechnung!H5</f>
        <v>0</v>
      </c>
      <c r="H28" s="41">
        <v>1</v>
      </c>
      <c r="I28" s="42">
        <f>Berechnung!J5</f>
        <v>0</v>
      </c>
    </row>
    <row r="29" spans="1:21" ht="15.75" x14ac:dyDescent="0.25">
      <c r="A29" s="1">
        <v>2</v>
      </c>
      <c r="B29" s="38" t="s">
        <v>30</v>
      </c>
      <c r="C29" s="39"/>
      <c r="D29" s="39"/>
      <c r="E29" s="39"/>
      <c r="F29" s="39"/>
      <c r="G29" s="40">
        <f>Berechnung!H6</f>
        <v>0</v>
      </c>
      <c r="H29" s="41">
        <v>0</v>
      </c>
      <c r="I29" s="42">
        <f>Berechnung!J6</f>
        <v>0</v>
      </c>
    </row>
    <row r="30" spans="1:21" ht="15.75" x14ac:dyDescent="0.25">
      <c r="A30" s="1">
        <v>3</v>
      </c>
      <c r="B30" s="38" t="s">
        <v>31</v>
      </c>
      <c r="C30" s="39"/>
      <c r="D30" s="39"/>
      <c r="E30" s="39"/>
      <c r="F30" s="39"/>
      <c r="G30" s="40">
        <f>Berechnung!H7</f>
        <v>0</v>
      </c>
      <c r="H30" s="41">
        <v>0.5</v>
      </c>
      <c r="I30" s="42">
        <f>Berechnung!J7</f>
        <v>0</v>
      </c>
    </row>
    <row r="31" spans="1:21" ht="15.75" x14ac:dyDescent="0.25">
      <c r="A31" s="1">
        <v>4</v>
      </c>
      <c r="B31" s="38" t="s">
        <v>32</v>
      </c>
      <c r="C31" s="39"/>
      <c r="D31" s="39"/>
      <c r="E31" s="39"/>
      <c r="F31" s="39"/>
      <c r="G31" s="40">
        <f>Berechnung!H8</f>
        <v>0</v>
      </c>
      <c r="H31" s="41">
        <v>0.75</v>
      </c>
      <c r="I31" s="42">
        <f>Berechnung!J8</f>
        <v>0</v>
      </c>
    </row>
    <row r="32" spans="1:21" ht="15.75" x14ac:dyDescent="0.25">
      <c r="A32" s="43"/>
      <c r="B32"/>
      <c r="C32"/>
      <c r="D32"/>
      <c r="E32"/>
      <c r="F32"/>
      <c r="G32" s="30"/>
      <c r="H32" s="30"/>
      <c r="I32" s="42">
        <f>Berechnung!J9</f>
        <v>0</v>
      </c>
    </row>
    <row r="33" spans="1:21" ht="15.75" x14ac:dyDescent="0.25">
      <c r="A33" s="44" t="s">
        <v>33</v>
      </c>
      <c r="B33" s="45"/>
      <c r="C33" s="45"/>
      <c r="D33" s="45"/>
      <c r="E33" s="45"/>
      <c r="F33" s="45"/>
      <c r="G33" s="46">
        <f>Berechnung!H10</f>
        <v>0</v>
      </c>
      <c r="H33" s="46"/>
      <c r="I33" s="47">
        <f>Berechnung!J10</f>
        <v>0</v>
      </c>
    </row>
    <row r="34" spans="1:21" ht="15.75" x14ac:dyDescent="0.25">
      <c r="A34" s="48"/>
      <c r="B34" s="49"/>
      <c r="C34" s="49"/>
      <c r="D34" s="49"/>
      <c r="E34" s="49"/>
      <c r="F34" s="49"/>
      <c r="G34" s="50"/>
      <c r="H34" s="50"/>
      <c r="I34" s="51"/>
    </row>
    <row r="35" spans="1:21" x14ac:dyDescent="0.25">
      <c r="A35"/>
      <c r="B35"/>
      <c r="C35"/>
      <c r="D35"/>
      <c r="E35"/>
      <c r="F35"/>
      <c r="G35" s="30"/>
      <c r="H35" s="30"/>
      <c r="I35" s="50" t="s">
        <v>34</v>
      </c>
    </row>
    <row r="36" spans="1:21" ht="15.75" x14ac:dyDescent="0.25">
      <c r="A36" s="52" t="s">
        <v>40</v>
      </c>
      <c r="B36"/>
      <c r="C36"/>
      <c r="D36"/>
      <c r="E36" s="49"/>
      <c r="F36" s="49"/>
      <c r="G36" s="53"/>
      <c r="H36" s="54"/>
      <c r="I36" s="55" t="str">
        <f>Berechnung!J13</f>
        <v>nein</v>
      </c>
      <c r="J36" s="129" t="str">
        <f>IF(I36="nein","keine Sozialauswahl erdorderlich","Sozialauswahl erforderlich")</f>
        <v>keine Sozialauswahl erdorderlich</v>
      </c>
    </row>
    <row r="37" spans="1:21" ht="15.75" x14ac:dyDescent="0.25">
      <c r="A37" s="52" t="s">
        <v>41</v>
      </c>
      <c r="B37"/>
      <c r="C37"/>
      <c r="D37"/>
      <c r="E37" s="49"/>
      <c r="F37" s="49"/>
      <c r="G37" s="53"/>
      <c r="H37" s="54"/>
      <c r="I37" s="55" t="str">
        <f>Berechnung!J14</f>
        <v>nein</v>
      </c>
      <c r="J37" s="129" t="str">
        <f>IF(I37="nein","keine Sozialauswahl erdorderlich","Sozialauswahl erforderlich")</f>
        <v>keine Sozialauswahl erdorderlich</v>
      </c>
    </row>
    <row r="39" spans="1:21" ht="18" x14ac:dyDescent="0.25">
      <c r="A39" s="97" t="s">
        <v>75</v>
      </c>
      <c r="B39" s="132"/>
      <c r="C39" s="133"/>
      <c r="D39" s="133"/>
      <c r="E39" s="134"/>
      <c r="F39" s="134"/>
      <c r="G39" s="134"/>
      <c r="H39" s="134"/>
      <c r="I39" s="135"/>
      <c r="J39" s="102"/>
      <c r="K39" s="102"/>
    </row>
    <row r="41" spans="1:21" x14ac:dyDescent="0.25">
      <c r="B41" s="9" t="s">
        <v>0</v>
      </c>
      <c r="C41" s="17" t="s">
        <v>14</v>
      </c>
      <c r="D41" s="14"/>
      <c r="E41" s="8"/>
      <c r="F41" s="8"/>
      <c r="G41" s="8"/>
      <c r="H41" s="14"/>
    </row>
    <row r="42" spans="1:21" ht="15.75" thickBot="1" x14ac:dyDescent="0.3">
      <c r="B42" s="9"/>
      <c r="C42" s="17"/>
      <c r="D42" s="14"/>
      <c r="E42" s="8"/>
      <c r="F42" s="8"/>
      <c r="G42" s="8"/>
      <c r="H42" s="14"/>
    </row>
    <row r="43" spans="1:21" ht="15.75" thickBot="1" x14ac:dyDescent="0.3">
      <c r="B43" s="16" t="s">
        <v>12</v>
      </c>
      <c r="C43" s="66"/>
      <c r="D43" s="14"/>
      <c r="E43" s="8"/>
      <c r="F43" s="16" t="s">
        <v>13</v>
      </c>
      <c r="G43" s="127">
        <f ca="1">IF(C43="",TODAY(),C43)</f>
        <v>44614</v>
      </c>
      <c r="H43" s="8"/>
      <c r="J43" s="11" t="s">
        <v>10</v>
      </c>
    </row>
    <row r="44" spans="1:21" s="65" customFormat="1" x14ac:dyDescent="0.25">
      <c r="A44" s="61"/>
      <c r="B44" s="62"/>
      <c r="C44" s="63"/>
      <c r="D44" s="63"/>
      <c r="E44" s="61"/>
      <c r="F44" s="62"/>
      <c r="G44" s="63"/>
      <c r="H44" s="61"/>
      <c r="I44" s="64"/>
      <c r="J44" s="24"/>
      <c r="K44" s="24"/>
      <c r="L44" s="61"/>
      <c r="M44" s="72"/>
      <c r="N44" s="72"/>
      <c r="O44" s="81"/>
      <c r="P44" s="61"/>
      <c r="Q44" s="61"/>
      <c r="R44" s="61"/>
      <c r="S44" s="61"/>
      <c r="T44" s="61"/>
      <c r="U44" s="61"/>
    </row>
    <row r="45" spans="1:21" s="12" customFormat="1" ht="90" x14ac:dyDescent="0.25">
      <c r="A45" s="23" t="s">
        <v>9</v>
      </c>
      <c r="B45" s="23" t="s">
        <v>19</v>
      </c>
      <c r="C45" s="136" t="s">
        <v>16</v>
      </c>
      <c r="D45" s="22" t="s">
        <v>15</v>
      </c>
      <c r="E45" s="23" t="s">
        <v>1</v>
      </c>
      <c r="F45" s="23" t="s">
        <v>2</v>
      </c>
      <c r="G45" s="23" t="s">
        <v>18</v>
      </c>
      <c r="H45" s="23" t="s">
        <v>17</v>
      </c>
      <c r="I45" s="137" t="s">
        <v>20</v>
      </c>
      <c r="J45" s="27" t="s">
        <v>8</v>
      </c>
      <c r="K45" s="28" t="s">
        <v>11</v>
      </c>
      <c r="L45" s="67" t="s">
        <v>42</v>
      </c>
      <c r="M45" s="23" t="s">
        <v>63</v>
      </c>
      <c r="N45" s="90" t="s">
        <v>64</v>
      </c>
      <c r="O45" s="93" t="s">
        <v>61</v>
      </c>
      <c r="P45" s="82" t="s">
        <v>60</v>
      </c>
      <c r="Q45" s="124" t="s">
        <v>62</v>
      </c>
    </row>
    <row r="46" spans="1:21" s="12" customFormat="1" x14ac:dyDescent="0.25">
      <c r="A46" s="123"/>
      <c r="B46" s="123"/>
      <c r="C46" s="139">
        <v>1</v>
      </c>
      <c r="D46" s="140">
        <v>1.5</v>
      </c>
      <c r="E46" s="21">
        <v>5</v>
      </c>
      <c r="F46" s="21">
        <v>7</v>
      </c>
      <c r="G46" s="21">
        <v>11</v>
      </c>
      <c r="H46" s="21">
        <v>9</v>
      </c>
      <c r="I46" s="26"/>
      <c r="J46" s="106" t="s">
        <v>7</v>
      </c>
      <c r="K46" s="19"/>
      <c r="M46" s="20"/>
      <c r="N46" s="91"/>
      <c r="O46" s="92"/>
      <c r="P46" s="95"/>
      <c r="Q46" s="96"/>
    </row>
    <row r="47" spans="1:21" x14ac:dyDescent="0.25">
      <c r="A47" s="8" t="str">
        <f>IF(B47="","",1)</f>
        <v/>
      </c>
      <c r="B47" s="87"/>
      <c r="I47" s="57"/>
      <c r="J47" s="141" t="str">
        <f>Berechnung!J22</f>
        <v/>
      </c>
      <c r="K47" s="18" t="str">
        <f>IF(B47="","",IF(J47=0,"",RANK(J47,$J$47:$J$66)))</f>
        <v/>
      </c>
      <c r="L47" s="60"/>
      <c r="M47" s="23" t="str">
        <f>Berechnung!B22</f>
        <v/>
      </c>
      <c r="N47" s="90">
        <f>Berechnung!D22</f>
        <v>0</v>
      </c>
      <c r="O47" s="94" t="str">
        <f>Berechnung!N22</f>
        <v/>
      </c>
      <c r="P47" s="125" t="str">
        <f>Berechnung!Q22</f>
        <v/>
      </c>
      <c r="Q47" s="126" t="str">
        <f>Berechnung!R22</f>
        <v/>
      </c>
    </row>
    <row r="48" spans="1:21" x14ac:dyDescent="0.25">
      <c r="A48" s="8" t="str">
        <f t="shared" ref="A48:A66" si="0">IF(B48="","",A47+1)</f>
        <v/>
      </c>
      <c r="B48" s="87"/>
      <c r="I48" s="57"/>
      <c r="J48" s="141" t="str">
        <f>Berechnung!J23</f>
        <v/>
      </c>
      <c r="K48" s="18" t="str">
        <f t="shared" ref="K48:K66" si="1">IF(B48="","",IF(J48=0,"",RANK(J48,$J$47:$J$66)))</f>
        <v/>
      </c>
      <c r="L48" s="60"/>
      <c r="M48" s="23" t="str">
        <f>Berechnung!B23</f>
        <v/>
      </c>
      <c r="N48" s="90">
        <f>Berechnung!D23</f>
        <v>0</v>
      </c>
      <c r="O48" s="94" t="str">
        <f>Berechnung!N23</f>
        <v/>
      </c>
      <c r="P48" s="125" t="str">
        <f>Berechnung!Q23</f>
        <v/>
      </c>
      <c r="Q48" s="126" t="str">
        <f>Berechnung!R23</f>
        <v/>
      </c>
    </row>
    <row r="49" spans="1:17" x14ac:dyDescent="0.25">
      <c r="A49" s="8" t="str">
        <f t="shared" si="0"/>
        <v/>
      </c>
      <c r="B49" s="87"/>
      <c r="I49" s="57"/>
      <c r="J49" s="141" t="str">
        <f>Berechnung!J24</f>
        <v/>
      </c>
      <c r="K49" s="18" t="str">
        <f t="shared" si="1"/>
        <v/>
      </c>
      <c r="L49" s="60"/>
      <c r="M49" s="23" t="str">
        <f>Berechnung!B24</f>
        <v/>
      </c>
      <c r="N49" s="90">
        <f>Berechnung!D24</f>
        <v>0</v>
      </c>
      <c r="O49" s="94" t="str">
        <f>Berechnung!N24</f>
        <v/>
      </c>
      <c r="P49" s="125" t="str">
        <f>Berechnung!Q24</f>
        <v/>
      </c>
      <c r="Q49" s="126" t="str">
        <f>Berechnung!R24</f>
        <v/>
      </c>
    </row>
    <row r="50" spans="1:17" x14ac:dyDescent="0.25">
      <c r="A50" s="8" t="str">
        <f t="shared" si="0"/>
        <v/>
      </c>
      <c r="B50" s="87"/>
      <c r="I50" s="57"/>
      <c r="J50" s="141" t="str">
        <f>Berechnung!J25</f>
        <v/>
      </c>
      <c r="K50" s="18" t="str">
        <f t="shared" si="1"/>
        <v/>
      </c>
      <c r="L50" s="60"/>
      <c r="M50" s="23" t="str">
        <f>Berechnung!B25</f>
        <v/>
      </c>
      <c r="N50" s="90">
        <f>Berechnung!D25</f>
        <v>0</v>
      </c>
      <c r="O50" s="94" t="str">
        <f>Berechnung!N25</f>
        <v/>
      </c>
      <c r="P50" s="125" t="str">
        <f>Berechnung!Q25</f>
        <v/>
      </c>
      <c r="Q50" s="126" t="str">
        <f>Berechnung!R25</f>
        <v/>
      </c>
    </row>
    <row r="51" spans="1:17" x14ac:dyDescent="0.25">
      <c r="A51" s="8" t="str">
        <f t="shared" si="0"/>
        <v/>
      </c>
      <c r="B51" s="87"/>
      <c r="I51" s="57"/>
      <c r="J51" s="141" t="str">
        <f>Berechnung!J26</f>
        <v/>
      </c>
      <c r="K51" s="18" t="str">
        <f t="shared" si="1"/>
        <v/>
      </c>
      <c r="L51" s="60"/>
      <c r="M51" s="23" t="str">
        <f>Berechnung!B26</f>
        <v/>
      </c>
      <c r="N51" s="90">
        <f>Berechnung!D26</f>
        <v>0</v>
      </c>
      <c r="O51" s="94" t="str">
        <f>Berechnung!N26</f>
        <v/>
      </c>
      <c r="P51" s="125" t="str">
        <f>Berechnung!Q26</f>
        <v/>
      </c>
      <c r="Q51" s="126" t="str">
        <f>Berechnung!R26</f>
        <v/>
      </c>
    </row>
    <row r="52" spans="1:17" x14ac:dyDescent="0.25">
      <c r="A52" s="8" t="str">
        <f t="shared" si="0"/>
        <v/>
      </c>
      <c r="B52" s="87"/>
      <c r="I52" s="57"/>
      <c r="J52" s="141" t="str">
        <f>Berechnung!J27</f>
        <v/>
      </c>
      <c r="K52" s="18" t="str">
        <f t="shared" si="1"/>
        <v/>
      </c>
      <c r="L52" s="60"/>
      <c r="M52" s="23" t="str">
        <f>Berechnung!B27</f>
        <v/>
      </c>
      <c r="N52" s="90">
        <f>Berechnung!D27</f>
        <v>0</v>
      </c>
      <c r="O52" s="94" t="str">
        <f>Berechnung!N27</f>
        <v/>
      </c>
      <c r="P52" s="125" t="str">
        <f>Berechnung!Q27</f>
        <v/>
      </c>
      <c r="Q52" s="126" t="str">
        <f>Berechnung!R27</f>
        <v/>
      </c>
    </row>
    <row r="53" spans="1:17" x14ac:dyDescent="0.25">
      <c r="A53" s="8" t="str">
        <f t="shared" si="0"/>
        <v/>
      </c>
      <c r="B53" s="87"/>
      <c r="I53" s="57"/>
      <c r="J53" s="141" t="str">
        <f>Berechnung!J28</f>
        <v/>
      </c>
      <c r="K53" s="18" t="str">
        <f t="shared" si="1"/>
        <v/>
      </c>
      <c r="L53" s="60"/>
      <c r="M53" s="23" t="str">
        <f>Berechnung!B28</f>
        <v/>
      </c>
      <c r="N53" s="90">
        <f>Berechnung!D28</f>
        <v>0</v>
      </c>
      <c r="O53" s="94" t="str">
        <f>Berechnung!N28</f>
        <v/>
      </c>
      <c r="P53" s="125" t="str">
        <f>Berechnung!Q28</f>
        <v/>
      </c>
      <c r="Q53" s="126" t="str">
        <f>Berechnung!R28</f>
        <v/>
      </c>
    </row>
    <row r="54" spans="1:17" x14ac:dyDescent="0.25">
      <c r="A54" s="8" t="str">
        <f t="shared" si="0"/>
        <v/>
      </c>
      <c r="B54" s="87"/>
      <c r="I54" s="57"/>
      <c r="J54" s="141" t="str">
        <f>Berechnung!J29</f>
        <v/>
      </c>
      <c r="K54" s="18" t="str">
        <f t="shared" si="1"/>
        <v/>
      </c>
      <c r="L54" s="60"/>
      <c r="M54" s="23" t="str">
        <f>Berechnung!B29</f>
        <v/>
      </c>
      <c r="N54" s="90">
        <f>Berechnung!D29</f>
        <v>0</v>
      </c>
      <c r="O54" s="94" t="str">
        <f>Berechnung!N29</f>
        <v/>
      </c>
      <c r="P54" s="125" t="str">
        <f>Berechnung!Q29</f>
        <v/>
      </c>
      <c r="Q54" s="126" t="str">
        <f>Berechnung!R29</f>
        <v/>
      </c>
    </row>
    <row r="55" spans="1:17" x14ac:dyDescent="0.25">
      <c r="A55" s="8" t="str">
        <f t="shared" si="0"/>
        <v/>
      </c>
      <c r="B55" s="87"/>
      <c r="I55" s="57"/>
      <c r="J55" s="141" t="str">
        <f>Berechnung!J30</f>
        <v/>
      </c>
      <c r="K55" s="18" t="str">
        <f t="shared" si="1"/>
        <v/>
      </c>
      <c r="L55" s="60"/>
      <c r="M55" s="23" t="str">
        <f>Berechnung!B30</f>
        <v/>
      </c>
      <c r="N55" s="90">
        <f>Berechnung!D30</f>
        <v>0</v>
      </c>
      <c r="O55" s="94" t="str">
        <f>Berechnung!N30</f>
        <v/>
      </c>
      <c r="P55" s="125" t="str">
        <f>Berechnung!Q30</f>
        <v/>
      </c>
      <c r="Q55" s="126" t="str">
        <f>Berechnung!R30</f>
        <v/>
      </c>
    </row>
    <row r="56" spans="1:17" x14ac:dyDescent="0.25">
      <c r="A56" s="8" t="str">
        <f t="shared" si="0"/>
        <v/>
      </c>
      <c r="B56" s="87"/>
      <c r="I56" s="57"/>
      <c r="J56" s="141" t="str">
        <f>Berechnung!J31</f>
        <v/>
      </c>
      <c r="K56" s="18" t="str">
        <f t="shared" si="1"/>
        <v/>
      </c>
      <c r="L56" s="60"/>
      <c r="M56" s="23" t="str">
        <f>Berechnung!B31</f>
        <v/>
      </c>
      <c r="N56" s="90">
        <f>Berechnung!D31</f>
        <v>0</v>
      </c>
      <c r="O56" s="94" t="str">
        <f>Berechnung!N31</f>
        <v/>
      </c>
      <c r="P56" s="125" t="str">
        <f>Berechnung!Q31</f>
        <v/>
      </c>
      <c r="Q56" s="126" t="str">
        <f>Berechnung!R31</f>
        <v/>
      </c>
    </row>
    <row r="57" spans="1:17" x14ac:dyDescent="0.25">
      <c r="A57" s="8" t="str">
        <f t="shared" si="0"/>
        <v/>
      </c>
      <c r="B57" s="87"/>
      <c r="I57" s="57"/>
      <c r="J57" s="141" t="str">
        <f>Berechnung!J32</f>
        <v/>
      </c>
      <c r="K57" s="18" t="str">
        <f t="shared" si="1"/>
        <v/>
      </c>
      <c r="L57" s="60"/>
      <c r="M57" s="23" t="str">
        <f>Berechnung!B32</f>
        <v/>
      </c>
      <c r="N57" s="90">
        <f>Berechnung!D32</f>
        <v>0</v>
      </c>
      <c r="O57" s="94" t="str">
        <f>Berechnung!N32</f>
        <v/>
      </c>
      <c r="P57" s="125" t="str">
        <f>Berechnung!Q32</f>
        <v/>
      </c>
      <c r="Q57" s="126" t="str">
        <f>Berechnung!R32</f>
        <v/>
      </c>
    </row>
    <row r="58" spans="1:17" x14ac:dyDescent="0.25">
      <c r="A58" s="8" t="str">
        <f t="shared" si="0"/>
        <v/>
      </c>
      <c r="B58" s="87"/>
      <c r="I58" s="57"/>
      <c r="J58" s="141" t="str">
        <f>Berechnung!J33</f>
        <v/>
      </c>
      <c r="K58" s="18" t="str">
        <f t="shared" si="1"/>
        <v/>
      </c>
      <c r="L58" s="60"/>
      <c r="M58" s="23" t="str">
        <f>Berechnung!B33</f>
        <v/>
      </c>
      <c r="N58" s="90">
        <f>Berechnung!D33</f>
        <v>0</v>
      </c>
      <c r="O58" s="94" t="str">
        <f>Berechnung!N33</f>
        <v/>
      </c>
      <c r="P58" s="125" t="str">
        <f>Berechnung!Q33</f>
        <v/>
      </c>
      <c r="Q58" s="126" t="str">
        <f>Berechnung!R33</f>
        <v/>
      </c>
    </row>
    <row r="59" spans="1:17" x14ac:dyDescent="0.25">
      <c r="A59" s="8" t="str">
        <f t="shared" si="0"/>
        <v/>
      </c>
      <c r="B59" s="87"/>
      <c r="I59" s="57"/>
      <c r="J59" s="141" t="str">
        <f>Berechnung!J34</f>
        <v/>
      </c>
      <c r="K59" s="18" t="str">
        <f t="shared" si="1"/>
        <v/>
      </c>
      <c r="L59" s="60"/>
      <c r="M59" s="23" t="str">
        <f>Berechnung!B34</f>
        <v/>
      </c>
      <c r="N59" s="90">
        <f>Berechnung!D34</f>
        <v>0</v>
      </c>
      <c r="O59" s="94" t="str">
        <f>Berechnung!N34</f>
        <v/>
      </c>
      <c r="P59" s="125" t="str">
        <f>Berechnung!Q34</f>
        <v/>
      </c>
      <c r="Q59" s="126" t="str">
        <f>Berechnung!R34</f>
        <v/>
      </c>
    </row>
    <row r="60" spans="1:17" x14ac:dyDescent="0.25">
      <c r="A60" s="8" t="str">
        <f t="shared" si="0"/>
        <v/>
      </c>
      <c r="B60" s="87"/>
      <c r="I60" s="57"/>
      <c r="J60" s="141" t="str">
        <f>Berechnung!J35</f>
        <v/>
      </c>
      <c r="K60" s="18" t="str">
        <f t="shared" si="1"/>
        <v/>
      </c>
      <c r="L60" s="60"/>
      <c r="M60" s="23" t="str">
        <f>Berechnung!B35</f>
        <v/>
      </c>
      <c r="N60" s="90">
        <f>Berechnung!D35</f>
        <v>0</v>
      </c>
      <c r="O60" s="94" t="str">
        <f>Berechnung!N35</f>
        <v/>
      </c>
      <c r="P60" s="125" t="str">
        <f>Berechnung!Q35</f>
        <v/>
      </c>
      <c r="Q60" s="126" t="str">
        <f>Berechnung!R35</f>
        <v/>
      </c>
    </row>
    <row r="61" spans="1:17" x14ac:dyDescent="0.25">
      <c r="A61" s="8" t="str">
        <f t="shared" si="0"/>
        <v/>
      </c>
      <c r="B61" s="87"/>
      <c r="I61" s="57"/>
      <c r="J61" s="141" t="str">
        <f>Berechnung!J36</f>
        <v/>
      </c>
      <c r="K61" s="18" t="str">
        <f t="shared" si="1"/>
        <v/>
      </c>
      <c r="L61" s="60"/>
      <c r="M61" s="23" t="str">
        <f>Berechnung!B36</f>
        <v/>
      </c>
      <c r="N61" s="90">
        <f>Berechnung!D36</f>
        <v>0</v>
      </c>
      <c r="O61" s="94" t="str">
        <f>Berechnung!N36</f>
        <v/>
      </c>
      <c r="P61" s="125" t="str">
        <f>Berechnung!Q36</f>
        <v/>
      </c>
      <c r="Q61" s="126" t="str">
        <f>Berechnung!R36</f>
        <v/>
      </c>
    </row>
    <row r="62" spans="1:17" x14ac:dyDescent="0.25">
      <c r="A62" s="8" t="str">
        <f t="shared" si="0"/>
        <v/>
      </c>
      <c r="B62" s="87"/>
      <c r="I62" s="57"/>
      <c r="J62" s="141" t="str">
        <f>Berechnung!J37</f>
        <v/>
      </c>
      <c r="K62" s="18" t="str">
        <f t="shared" si="1"/>
        <v/>
      </c>
      <c r="L62" s="60"/>
      <c r="M62" s="23" t="str">
        <f>Berechnung!B37</f>
        <v/>
      </c>
      <c r="N62" s="90">
        <f>Berechnung!D37</f>
        <v>0</v>
      </c>
      <c r="O62" s="94" t="str">
        <f>Berechnung!N37</f>
        <v/>
      </c>
      <c r="P62" s="125" t="str">
        <f>Berechnung!Q37</f>
        <v/>
      </c>
      <c r="Q62" s="126" t="str">
        <f>Berechnung!R37</f>
        <v/>
      </c>
    </row>
    <row r="63" spans="1:17" x14ac:dyDescent="0.25">
      <c r="A63" s="8" t="str">
        <f t="shared" si="0"/>
        <v/>
      </c>
      <c r="B63" s="87"/>
      <c r="I63" s="57"/>
      <c r="J63" s="141" t="str">
        <f>Berechnung!J38</f>
        <v/>
      </c>
      <c r="K63" s="18" t="str">
        <f t="shared" si="1"/>
        <v/>
      </c>
      <c r="L63" s="60"/>
      <c r="M63" s="23" t="str">
        <f>Berechnung!B38</f>
        <v/>
      </c>
      <c r="N63" s="90">
        <f>Berechnung!D38</f>
        <v>0</v>
      </c>
      <c r="O63" s="94" t="str">
        <f>Berechnung!N38</f>
        <v/>
      </c>
      <c r="P63" s="125" t="str">
        <f>Berechnung!Q38</f>
        <v/>
      </c>
      <c r="Q63" s="126" t="str">
        <f>Berechnung!R38</f>
        <v/>
      </c>
    </row>
    <row r="64" spans="1:17" x14ac:dyDescent="0.25">
      <c r="A64" s="8" t="str">
        <f t="shared" si="0"/>
        <v/>
      </c>
      <c r="B64" s="87"/>
      <c r="I64" s="57"/>
      <c r="J64" s="141" t="str">
        <f>Berechnung!J39</f>
        <v/>
      </c>
      <c r="K64" s="18" t="str">
        <f t="shared" si="1"/>
        <v/>
      </c>
      <c r="L64" s="60"/>
      <c r="M64" s="23" t="str">
        <f>Berechnung!B39</f>
        <v/>
      </c>
      <c r="N64" s="90">
        <f>Berechnung!D39</f>
        <v>0</v>
      </c>
      <c r="O64" s="94" t="str">
        <f>Berechnung!N39</f>
        <v/>
      </c>
      <c r="P64" s="125" t="str">
        <f>Berechnung!Q39</f>
        <v/>
      </c>
      <c r="Q64" s="126" t="str">
        <f>Berechnung!R39</f>
        <v/>
      </c>
    </row>
    <row r="65" spans="1:18" x14ac:dyDescent="0.25">
      <c r="A65" s="8" t="str">
        <f t="shared" si="0"/>
        <v/>
      </c>
      <c r="B65" s="87"/>
      <c r="I65" s="57"/>
      <c r="J65" s="142" t="str">
        <f>Berechnung!J40</f>
        <v/>
      </c>
      <c r="K65" s="18" t="str">
        <f t="shared" si="1"/>
        <v/>
      </c>
      <c r="L65" s="60"/>
      <c r="M65" s="23" t="str">
        <f>Berechnung!B40</f>
        <v/>
      </c>
      <c r="N65" s="90">
        <f>Berechnung!D40</f>
        <v>0</v>
      </c>
      <c r="O65" s="94" t="str">
        <f>Berechnung!N40</f>
        <v/>
      </c>
      <c r="P65" s="125" t="str">
        <f>Berechnung!Q40</f>
        <v/>
      </c>
      <c r="Q65" s="126" t="str">
        <f>Berechnung!R40</f>
        <v/>
      </c>
    </row>
    <row r="66" spans="1:18" x14ac:dyDescent="0.25">
      <c r="A66" s="8" t="str">
        <f t="shared" si="0"/>
        <v/>
      </c>
      <c r="B66" s="88"/>
      <c r="C66" s="84"/>
      <c r="D66" s="84"/>
      <c r="E66" s="85"/>
      <c r="F66" s="85"/>
      <c r="G66" s="85"/>
      <c r="H66" s="85"/>
      <c r="I66" s="86"/>
      <c r="J66" s="142" t="str">
        <f>Berechnung!J41</f>
        <v/>
      </c>
      <c r="K66" s="18" t="str">
        <f t="shared" si="1"/>
        <v/>
      </c>
      <c r="L66" s="60"/>
      <c r="M66" s="23" t="str">
        <f>Berechnung!B41</f>
        <v/>
      </c>
      <c r="N66" s="90">
        <f>Berechnung!D41</f>
        <v>0</v>
      </c>
      <c r="O66" s="94" t="str">
        <f>Berechnung!N41</f>
        <v/>
      </c>
      <c r="P66" s="125" t="str">
        <f>Berechnung!Q41</f>
        <v/>
      </c>
      <c r="Q66" s="126" t="str">
        <f>Berechnung!R41</f>
        <v/>
      </c>
      <c r="R66" s="61"/>
    </row>
    <row r="67" spans="1:18" x14ac:dyDescent="0.25">
      <c r="A67" s="61"/>
      <c r="B67" s="83"/>
      <c r="C67" s="84"/>
      <c r="D67" s="84"/>
      <c r="E67" s="85"/>
      <c r="F67" s="85"/>
      <c r="G67" s="85"/>
      <c r="H67" s="85"/>
      <c r="I67" s="64"/>
      <c r="L67" s="61"/>
      <c r="M67" s="72"/>
      <c r="N67" s="72"/>
      <c r="O67" s="81"/>
      <c r="P67" s="61"/>
      <c r="Q67" s="61"/>
      <c r="R67" s="61"/>
    </row>
    <row r="69" spans="1:18" x14ac:dyDescent="0.25">
      <c r="A69" s="111" t="s">
        <v>69</v>
      </c>
      <c r="B69" s="112"/>
      <c r="C69" s="113" t="s">
        <v>76</v>
      </c>
      <c r="D69" s="114"/>
      <c r="E69" s="115"/>
      <c r="F69" s="115"/>
      <c r="G69" s="115"/>
      <c r="H69" s="115"/>
      <c r="I69" s="116"/>
      <c r="J69" s="117"/>
      <c r="K69" s="117"/>
      <c r="L69" s="118"/>
      <c r="M69" s="119"/>
      <c r="N69" s="119"/>
      <c r="O69" s="120"/>
      <c r="P69" s="118"/>
      <c r="Q69" s="118"/>
    </row>
    <row r="70" spans="1:18" x14ac:dyDescent="0.25">
      <c r="A70" s="111" t="s">
        <v>72</v>
      </c>
      <c r="B70" s="112"/>
      <c r="C70" s="114"/>
      <c r="D70" s="114"/>
      <c r="E70" s="115"/>
      <c r="F70" s="115"/>
      <c r="G70" s="115"/>
      <c r="H70" s="115"/>
      <c r="I70" s="116"/>
      <c r="J70" s="117"/>
      <c r="K70" s="117"/>
      <c r="L70" s="118"/>
      <c r="M70" s="119"/>
      <c r="N70" s="119"/>
      <c r="O70" s="120"/>
      <c r="P70" s="118"/>
      <c r="Q70" s="118"/>
    </row>
    <row r="71" spans="1:18" ht="16.5" customHeight="1" x14ac:dyDescent="0.2">
      <c r="A71" s="107" t="s">
        <v>67</v>
      </c>
      <c r="B71" s="107"/>
      <c r="C71" s="107"/>
      <c r="D71" s="107"/>
      <c r="E71" s="107"/>
      <c r="F71" s="107"/>
      <c r="G71" s="107"/>
      <c r="H71" s="107"/>
      <c r="I71" s="107"/>
      <c r="J71" s="107"/>
      <c r="K71" s="107"/>
      <c r="L71" s="107"/>
      <c r="M71" s="107"/>
      <c r="N71" s="107" t="s">
        <v>70</v>
      </c>
      <c r="O71" s="107"/>
      <c r="P71" s="108" t="s">
        <v>68</v>
      </c>
      <c r="Q71" s="107"/>
    </row>
  </sheetData>
  <sheetProtection algorithmName="SHA-512" hashValue="c57VJThxJf3ciJEGNvUvAa7ZBuffG100enMxTx4Ce8Y0HbQRiNaK5Hw8Qje3qx36n/LHBTFcEr7Ok2rF4iUm+g==" saltValue="OqYZmre1lUZonEvegxr5PQ==" spinCount="100000" sheet="1" objects="1" scenarios="1"/>
  <mergeCells count="2">
    <mergeCell ref="G26:I26"/>
    <mergeCell ref="A6:I24"/>
  </mergeCells>
  <conditionalFormatting sqref="K46">
    <cfRule type="top10" dxfId="7" priority="10" percent="1" rank="1"/>
  </conditionalFormatting>
  <conditionalFormatting sqref="I36">
    <cfRule type="cellIs" dxfId="6" priority="6" operator="equal">
      <formula>"ja"</formula>
    </cfRule>
    <cfRule type="cellIs" dxfId="5" priority="8" operator="equal">
      <formula>"nein"</formula>
    </cfRule>
  </conditionalFormatting>
  <conditionalFormatting sqref="I37">
    <cfRule type="cellIs" dxfId="4" priority="5" operator="equal">
      <formula>"ja"</formula>
    </cfRule>
    <cfRule type="cellIs" dxfId="3" priority="7" operator="equal">
      <formula>"nein"</formula>
    </cfRule>
  </conditionalFormatting>
  <conditionalFormatting sqref="K47:K66">
    <cfRule type="top10" dxfId="2" priority="2" rank="1"/>
    <cfRule type="top10" dxfId="1" priority="3" rank="1"/>
  </conditionalFormatting>
  <conditionalFormatting sqref="P47:P66">
    <cfRule type="expression" dxfId="0" priority="1">
      <formula>"MAX($K$47:$K$66)"</formula>
    </cfRule>
  </conditionalFormatting>
  <hyperlinks>
    <hyperlink ref="A71:D71" r:id="rId1" display="© Rechtsanwalt Thomas H. Haymann * Gevelsbergstraße 13 * 44269 Dortmund" xr:uid="{D8FB50C3-A61D-4FC6-BF03-46281F5B556B}"/>
    <hyperlink ref="P71" r:id="rId2" xr:uid="{85ED07B1-B79D-43E0-86C8-B6C55ED7AEF8}"/>
  </hyperlinks>
  <pageMargins left="0.7" right="0.7" top="0.78740157499999996" bottom="0.78740157499999996" header="0.3" footer="0.3"/>
  <pageSetup paperSize="9" scale="62" orientation="landscape" r:id="rId3"/>
  <rowBreaks count="1" manualBreakCount="1">
    <brk id="38" max="16"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3843-AB41-4107-83FD-87F691F5A3C9}">
  <dimension ref="A1:R43"/>
  <sheetViews>
    <sheetView topLeftCell="A10" workbookViewId="0">
      <selection activeCell="P38" sqref="P38"/>
    </sheetView>
  </sheetViews>
  <sheetFormatPr baseColWidth="10" defaultRowHeight="14.25" x14ac:dyDescent="0.2"/>
  <cols>
    <col min="3" max="3" width="11" style="2"/>
    <col min="5" max="9" width="11" style="2"/>
    <col min="10" max="10" width="11" style="6"/>
    <col min="11" max="11" width="14.5" customWidth="1"/>
  </cols>
  <sheetData>
    <row r="1" spans="2:18" ht="18" x14ac:dyDescent="0.25">
      <c r="B1" s="29" t="s">
        <v>21</v>
      </c>
      <c r="C1"/>
      <c r="E1"/>
      <c r="F1"/>
      <c r="G1"/>
      <c r="H1" s="30"/>
      <c r="I1" s="30" t="s">
        <v>22</v>
      </c>
      <c r="J1" s="31">
        <f ca="1">TODAY()</f>
        <v>44614</v>
      </c>
    </row>
    <row r="2" spans="2:18" ht="18" x14ac:dyDescent="0.25">
      <c r="B2" s="29"/>
      <c r="C2"/>
      <c r="E2"/>
      <c r="F2"/>
      <c r="G2"/>
      <c r="H2" s="30"/>
      <c r="I2" s="30"/>
      <c r="J2" s="30"/>
    </row>
    <row r="3" spans="2:18" ht="15.75" x14ac:dyDescent="0.25">
      <c r="B3" s="32"/>
      <c r="C3" s="33"/>
      <c r="D3" s="33"/>
      <c r="E3" s="33"/>
      <c r="F3" s="33"/>
      <c r="G3" s="33"/>
      <c r="H3" s="150" t="s">
        <v>23</v>
      </c>
      <c r="I3" s="151"/>
      <c r="J3" s="152"/>
    </row>
    <row r="4" spans="2:18" ht="15.75" x14ac:dyDescent="0.25">
      <c r="B4" s="34" t="s">
        <v>24</v>
      </c>
      <c r="C4" s="35" t="s">
        <v>25</v>
      </c>
      <c r="D4" s="36"/>
      <c r="E4" s="36"/>
      <c r="F4" s="36"/>
      <c r="G4" s="36"/>
      <c r="H4" s="36" t="s">
        <v>38</v>
      </c>
      <c r="I4" s="36" t="s">
        <v>27</v>
      </c>
      <c r="J4" s="37" t="s">
        <v>28</v>
      </c>
    </row>
    <row r="5" spans="2:18" ht="15" x14ac:dyDescent="0.2">
      <c r="B5" s="1">
        <v>1</v>
      </c>
      <c r="C5" s="38" t="s">
        <v>29</v>
      </c>
      <c r="D5" s="39"/>
      <c r="E5" s="39"/>
      <c r="F5" s="39"/>
      <c r="G5" s="39"/>
      <c r="H5" s="40">
        <f>SUMIF($L$22:L$41,B5,$L$22:$L$41)/B5</f>
        <v>0</v>
      </c>
      <c r="I5" s="41">
        <v>1</v>
      </c>
      <c r="J5" s="42">
        <f>H5*I5</f>
        <v>0</v>
      </c>
    </row>
    <row r="6" spans="2:18" ht="15" x14ac:dyDescent="0.2">
      <c r="B6" s="1">
        <v>2</v>
      </c>
      <c r="C6" s="38" t="s">
        <v>30</v>
      </c>
      <c r="D6" s="39"/>
      <c r="E6" s="39"/>
      <c r="F6" s="39"/>
      <c r="G6" s="39"/>
      <c r="H6" s="40">
        <f>SUMIF($L$22:L$41,B6,$L$22:$L$41)/B6</f>
        <v>0</v>
      </c>
      <c r="I6" s="41">
        <v>0</v>
      </c>
      <c r="J6" s="42">
        <f>H6*I6</f>
        <v>0</v>
      </c>
    </row>
    <row r="7" spans="2:18" ht="15" x14ac:dyDescent="0.2">
      <c r="B7" s="1">
        <v>3</v>
      </c>
      <c r="C7" s="38" t="s">
        <v>31</v>
      </c>
      <c r="D7" s="39"/>
      <c r="E7" s="39"/>
      <c r="F7" s="39"/>
      <c r="G7" s="39"/>
      <c r="H7" s="40">
        <f>SUMIF($L$22:L$41,B7,$L$22:$L$41)/B7</f>
        <v>0</v>
      </c>
      <c r="I7" s="41">
        <v>0.5</v>
      </c>
      <c r="J7" s="42">
        <f>H7*I7</f>
        <v>0</v>
      </c>
    </row>
    <row r="8" spans="2:18" ht="15" x14ac:dyDescent="0.2">
      <c r="B8" s="1">
        <v>4</v>
      </c>
      <c r="C8" s="38" t="s">
        <v>32</v>
      </c>
      <c r="D8" s="39"/>
      <c r="E8" s="39"/>
      <c r="F8" s="39"/>
      <c r="G8" s="39"/>
      <c r="H8" s="40">
        <f>SUMIF($L$22:L$41,B8,$L$22:$L$41)/B8</f>
        <v>0</v>
      </c>
      <c r="I8" s="41">
        <v>0.75</v>
      </c>
      <c r="J8" s="42">
        <f>H8*I8</f>
        <v>0</v>
      </c>
    </row>
    <row r="9" spans="2:18" ht="15" x14ac:dyDescent="0.2">
      <c r="B9" s="43"/>
      <c r="C9"/>
      <c r="E9"/>
      <c r="F9"/>
      <c r="G9"/>
      <c r="H9" s="30"/>
      <c r="I9" s="30"/>
      <c r="J9" s="42">
        <f>H9*I9</f>
        <v>0</v>
      </c>
      <c r="Q9" t="s">
        <v>45</v>
      </c>
    </row>
    <row r="10" spans="2:18" ht="15.75" x14ac:dyDescent="0.25">
      <c r="B10" s="44" t="s">
        <v>33</v>
      </c>
      <c r="C10" s="45"/>
      <c r="D10" s="45"/>
      <c r="E10" s="45"/>
      <c r="F10" s="45"/>
      <c r="G10" s="45"/>
      <c r="H10" s="46">
        <f>SUM(H5:H9)</f>
        <v>0</v>
      </c>
      <c r="I10" s="46"/>
      <c r="J10" s="47">
        <f>SUM(J5:J9)</f>
        <v>0</v>
      </c>
      <c r="P10">
        <v>0</v>
      </c>
      <c r="Q10">
        <v>14</v>
      </c>
      <c r="R10" t="s">
        <v>55</v>
      </c>
    </row>
    <row r="11" spans="2:18" ht="15.75" x14ac:dyDescent="0.25">
      <c r="B11" s="48"/>
      <c r="C11" s="49"/>
      <c r="D11" s="49"/>
      <c r="E11" s="49"/>
      <c r="F11" s="49"/>
      <c r="G11" s="49"/>
      <c r="H11" s="50"/>
      <c r="I11" s="50"/>
      <c r="J11" s="51"/>
      <c r="P11">
        <v>2</v>
      </c>
      <c r="Q11">
        <v>1</v>
      </c>
      <c r="R11" t="s">
        <v>56</v>
      </c>
    </row>
    <row r="12" spans="2:18" x14ac:dyDescent="0.2">
      <c r="C12"/>
      <c r="E12"/>
      <c r="F12"/>
      <c r="G12"/>
      <c r="H12" s="30"/>
      <c r="I12" s="30"/>
      <c r="J12" s="50" t="s">
        <v>34</v>
      </c>
      <c r="P12">
        <v>5</v>
      </c>
      <c r="Q12">
        <v>2</v>
      </c>
      <c r="R12" t="s">
        <v>56</v>
      </c>
    </row>
    <row r="13" spans="2:18" ht="15.75" x14ac:dyDescent="0.25">
      <c r="B13" s="52" t="s">
        <v>35</v>
      </c>
      <c r="C13"/>
      <c r="E13"/>
      <c r="F13" s="49"/>
      <c r="G13" s="49"/>
      <c r="H13" s="53"/>
      <c r="I13" s="54"/>
      <c r="J13" s="55" t="str">
        <f>IF($J$10&gt;5,"ja","nein")</f>
        <v>nein</v>
      </c>
      <c r="P13">
        <v>8</v>
      </c>
      <c r="Q13">
        <v>3</v>
      </c>
      <c r="R13" t="s">
        <v>56</v>
      </c>
    </row>
    <row r="14" spans="2:18" ht="15.75" x14ac:dyDescent="0.25">
      <c r="B14" s="52" t="s">
        <v>36</v>
      </c>
      <c r="C14"/>
      <c r="E14"/>
      <c r="F14" s="49"/>
      <c r="G14" s="49"/>
      <c r="H14" s="53"/>
      <c r="I14" s="54"/>
      <c r="J14" s="55" t="str">
        <f>IF($J$10&gt;10,"ja","nein")</f>
        <v>nein</v>
      </c>
      <c r="P14">
        <v>10</v>
      </c>
      <c r="Q14">
        <v>4</v>
      </c>
      <c r="R14" t="s">
        <v>56</v>
      </c>
    </row>
    <row r="15" spans="2:18" s="58" customFormat="1" x14ac:dyDescent="0.2">
      <c r="P15" s="58">
        <v>12</v>
      </c>
      <c r="Q15" s="58">
        <v>5</v>
      </c>
      <c r="R15" t="s">
        <v>56</v>
      </c>
    </row>
    <row r="16" spans="2:18" s="58" customFormat="1" x14ac:dyDescent="0.2">
      <c r="H16" s="58" t="s">
        <v>13</v>
      </c>
      <c r="J16" s="73">
        <f ca="1">Eingabe!G43</f>
        <v>44614</v>
      </c>
      <c r="P16" s="58">
        <v>15</v>
      </c>
      <c r="Q16" s="58">
        <v>6</v>
      </c>
      <c r="R16" t="s">
        <v>56</v>
      </c>
    </row>
    <row r="17" spans="1:18" s="58" customFormat="1" ht="18" x14ac:dyDescent="0.25">
      <c r="B17" s="59" t="s">
        <v>39</v>
      </c>
      <c r="P17" s="58">
        <v>20</v>
      </c>
      <c r="Q17" s="58">
        <v>7</v>
      </c>
      <c r="R17" t="s">
        <v>56</v>
      </c>
    </row>
    <row r="18" spans="1:18" s="58" customFormat="1" x14ac:dyDescent="0.2"/>
    <row r="19" spans="1:18" x14ac:dyDescent="0.2">
      <c r="B19" s="75" t="s">
        <v>46</v>
      </c>
      <c r="C19" s="3">
        <v>18</v>
      </c>
      <c r="D19" s="3"/>
      <c r="E19" s="3"/>
      <c r="F19" s="3"/>
      <c r="G19" s="3"/>
      <c r="H19" s="3"/>
      <c r="I19" s="3"/>
      <c r="J19" s="4"/>
    </row>
    <row r="20" spans="1:18" x14ac:dyDescent="0.2">
      <c r="B20" s="3"/>
      <c r="C20" s="3">
        <v>1</v>
      </c>
      <c r="D20" s="3"/>
      <c r="E20" s="3">
        <v>1.5</v>
      </c>
      <c r="F20" s="3">
        <v>5</v>
      </c>
      <c r="G20" s="3">
        <v>7</v>
      </c>
      <c r="H20" s="3">
        <v>11</v>
      </c>
      <c r="I20" s="3">
        <v>9</v>
      </c>
      <c r="J20" s="4"/>
    </row>
    <row r="21" spans="1:18" ht="45" x14ac:dyDescent="0.25">
      <c r="A21" s="89" t="s">
        <v>65</v>
      </c>
      <c r="B21" s="149" t="s">
        <v>4</v>
      </c>
      <c r="C21" s="149"/>
      <c r="D21" s="149" t="s">
        <v>44</v>
      </c>
      <c r="E21" s="149"/>
      <c r="F21" s="74" t="s">
        <v>5</v>
      </c>
      <c r="G21" s="74" t="s">
        <v>2</v>
      </c>
      <c r="H21" s="74" t="s">
        <v>6</v>
      </c>
      <c r="I21" s="74" t="s">
        <v>3</v>
      </c>
      <c r="J21" s="5" t="s">
        <v>7</v>
      </c>
      <c r="K21" s="77" t="s">
        <v>52</v>
      </c>
      <c r="L21" s="74" t="s">
        <v>37</v>
      </c>
      <c r="M21" s="74" t="s">
        <v>58</v>
      </c>
      <c r="N21" s="74" t="s">
        <v>47</v>
      </c>
      <c r="O21" s="74" t="s">
        <v>53</v>
      </c>
      <c r="P21" s="74" t="s">
        <v>54</v>
      </c>
      <c r="Q21" s="78" t="s">
        <v>57</v>
      </c>
      <c r="R21" s="79" t="s">
        <v>59</v>
      </c>
    </row>
    <row r="22" spans="1:18" x14ac:dyDescent="0.2">
      <c r="A22">
        <f>Eingabe!B47</f>
        <v>0</v>
      </c>
      <c r="B22" s="1" t="str">
        <f>IF(Eingabe!D47="","",ROUND(((Eingabe!$G$43-Eingabe!C47)+1)/365,0))</f>
        <v/>
      </c>
      <c r="C22" s="3">
        <f>IF(B22&lt;18,0,IF(B22="",0,(B22-$C$19))*$C$20)</f>
        <v>0</v>
      </c>
      <c r="D22" s="1">
        <f>IF(Eingabe!C47="",0,ROUND(((Eingabe!$G$43-Eingabe!D47)+1)/365,0))</f>
        <v>0</v>
      </c>
      <c r="E22" s="3">
        <f>IF(Eingabe!D47="",0,(D22*$E$20))</f>
        <v>0</v>
      </c>
      <c r="F22" s="3">
        <f>IF(Eingabe!E47="",0,IF(Eingabe!E47&lt;1,0,1))*$F$20</f>
        <v>0</v>
      </c>
      <c r="G22" s="3">
        <f>IF(Eingabe!F47="",0,Eingabe!F47*$H$20)</f>
        <v>0</v>
      </c>
      <c r="H22" s="3">
        <f>IF(Eingabe!G47="",0,IF(Eingabe!G47="nein",0,1))*$H$20</f>
        <v>0</v>
      </c>
      <c r="I22" s="3">
        <f>IF(Eingabe!H47="",0,IF(Eingabe!H47="nein",0,1))*$I$20</f>
        <v>0</v>
      </c>
      <c r="J22" s="143" t="str">
        <f>IF(Eingabe!B47="","",C22+E22+F22+G22+H22+I22)</f>
        <v/>
      </c>
      <c r="K22" s="56">
        <f>Eingabe!I47</f>
        <v>0</v>
      </c>
      <c r="L22" t="str">
        <f>IF(J22="","",IF(K22="Azubi",2,IF(K22&lt;=20,3,IF(K22&lt;=30,4,1))))</f>
        <v/>
      </c>
      <c r="M22" t="str">
        <f>IF(Eingabe!D47="","",ROUND((($J$16-Eingabe!D47)/365),0))</f>
        <v/>
      </c>
      <c r="N22" s="1" t="str">
        <f>IF(Eingabe!D47="","",VLOOKUP(M22,KFrist!$A$2:$B$103,2))</f>
        <v/>
      </c>
      <c r="O22" s="76" t="str">
        <f>IF(Eingabe!D47="","",EOMONTH($J$16,N22))</f>
        <v/>
      </c>
      <c r="P22" s="76" t="str">
        <f>IF(Eingabe!D47="","","15"&amp;TEXT(O22,".MM.JJJJ"))</f>
        <v/>
      </c>
      <c r="Q22" s="31" t="str">
        <f>IF(Eingabe!D47="","",IF(M22&lt;2,IF(O22-$J$16&gt;14,P22,O22),O22))</f>
        <v/>
      </c>
      <c r="R22" s="76" t="str">
        <f>IF(Eingabe!D47="","",IF(M22&lt;2,Q22-14,Q22-(N22*30)))</f>
        <v/>
      </c>
    </row>
    <row r="23" spans="1:18" x14ac:dyDescent="0.2">
      <c r="A23">
        <f>Eingabe!B48</f>
        <v>0</v>
      </c>
      <c r="B23" s="1" t="str">
        <f>IF(Eingabe!D48="","",ROUND(((Eingabe!$G$43-Eingabe!C48)+1)/365,0))</f>
        <v/>
      </c>
      <c r="C23" s="3">
        <f t="shared" ref="C23:C41" si="0">IF(B23&lt;18,0,IF(B23="",0,(B23-$C$19))*$C$20)</f>
        <v>0</v>
      </c>
      <c r="D23" s="1">
        <f>IF(Eingabe!C48="",0,ROUND(((Eingabe!$G$43-Eingabe!D48)+1)/365,0))</f>
        <v>0</v>
      </c>
      <c r="E23" s="3">
        <f>IF(Eingabe!D48="",0,(D23*$E$20))</f>
        <v>0</v>
      </c>
      <c r="F23" s="3">
        <f>IF(Eingabe!E48="",0,IF(Eingabe!E48&lt;1,0,1))*$F$20</f>
        <v>0</v>
      </c>
      <c r="G23" s="3">
        <f>IF(Eingabe!F48="",0,Eingabe!F48*$H$20)</f>
        <v>0</v>
      </c>
      <c r="H23" s="3">
        <f>IF(Eingabe!G48="",0,IF(Eingabe!G48="nein",0,1))*$H$20</f>
        <v>0</v>
      </c>
      <c r="I23" s="3">
        <f>IF(Eingabe!H48="",0,IF(Eingabe!H48="nein",0,1))*$I$20</f>
        <v>0</v>
      </c>
      <c r="J23" s="143" t="str">
        <f>IF(Eingabe!B48="","",C23+E23+F23+G23+H23+I23)</f>
        <v/>
      </c>
      <c r="K23" s="56">
        <f>Eingabe!I48</f>
        <v>0</v>
      </c>
      <c r="L23" t="str">
        <f t="shared" ref="L23:L41" si="1">IF(J23="","",IF(K23="Azubi",2,IF(K23&lt;=20,3,IF(K23&lt;=30,4,1))))</f>
        <v/>
      </c>
      <c r="M23" t="str">
        <f>IF(Eingabe!D48="","",ROUND((($J$16-Eingabe!D48)/365),0))</f>
        <v/>
      </c>
      <c r="N23" s="1" t="str">
        <f>IF(Eingabe!D48="","",VLOOKUP(M23,KFrist!$A$2:$B$103,2))</f>
        <v/>
      </c>
      <c r="O23" s="76" t="str">
        <f>IF(Eingabe!D48="","",EOMONTH($J$16,N23))</f>
        <v/>
      </c>
      <c r="P23" s="76" t="str">
        <f>IF(Eingabe!D48="","","15"&amp;TEXT(O23,".MM.JJJJ"))</f>
        <v/>
      </c>
      <c r="Q23" s="31" t="str">
        <f>IF(Eingabe!D48="","",IF(M23&lt;2,IF(O23-$J$16&gt;14,P23,O23),O23))</f>
        <v/>
      </c>
      <c r="R23" s="76" t="str">
        <f>IF(Eingabe!D48="","",IF(M23&lt;2,Q23-14,Q23-(N23*30)))</f>
        <v/>
      </c>
    </row>
    <row r="24" spans="1:18" x14ac:dyDescent="0.2">
      <c r="A24">
        <f>Eingabe!B49</f>
        <v>0</v>
      </c>
      <c r="B24" s="1" t="str">
        <f>IF(Eingabe!D49="","",ROUND(((Eingabe!$G$43-Eingabe!C49)+1)/365,0))</f>
        <v/>
      </c>
      <c r="C24" s="3">
        <f t="shared" si="0"/>
        <v>0</v>
      </c>
      <c r="D24" s="1">
        <f>IF(Eingabe!C49="",0,ROUND(((Eingabe!$G$43-Eingabe!D49)+1)/365,0))</f>
        <v>0</v>
      </c>
      <c r="E24" s="3">
        <f>IF(Eingabe!D49="",0,(D24*$E$20))</f>
        <v>0</v>
      </c>
      <c r="F24" s="3">
        <f>IF(Eingabe!E49="",0,IF(Eingabe!E49&lt;1,0,1))*$F$20</f>
        <v>0</v>
      </c>
      <c r="G24" s="3">
        <f>IF(Eingabe!F49="",0,Eingabe!F49*$H$20)</f>
        <v>0</v>
      </c>
      <c r="H24" s="3">
        <f>IF(Eingabe!G49="",0,IF(Eingabe!G49="nein",0,1))*$H$20</f>
        <v>0</v>
      </c>
      <c r="I24" s="3">
        <f>IF(Eingabe!H49="",0,IF(Eingabe!H49="nein",0,1))*$I$20</f>
        <v>0</v>
      </c>
      <c r="J24" s="143" t="str">
        <f>IF(Eingabe!B49="","",C24+E24+F24+G24+H24+I24)</f>
        <v/>
      </c>
      <c r="K24" s="56">
        <f>Eingabe!I49</f>
        <v>0</v>
      </c>
      <c r="L24" t="str">
        <f t="shared" si="1"/>
        <v/>
      </c>
      <c r="M24" t="str">
        <f>IF(Eingabe!D49="","",ROUND((($J$16-Eingabe!D49)/365),0))</f>
        <v/>
      </c>
      <c r="N24" s="1" t="str">
        <f>IF(Eingabe!D49="","",VLOOKUP(M24,KFrist!$A$2:$B$103,2))</f>
        <v/>
      </c>
      <c r="O24" s="76" t="str">
        <f>IF(Eingabe!D49="","",EOMONTH($J$16,N24))</f>
        <v/>
      </c>
      <c r="P24" s="76" t="str">
        <f>IF(Eingabe!D49="","","15"&amp;TEXT(O24,".MM.JJJJ"))</f>
        <v/>
      </c>
      <c r="Q24" s="31" t="str">
        <f>IF(Eingabe!D49="","",IF(M24&lt;2,IF(O24-$J$16&gt;14,P24,O24),O24))</f>
        <v/>
      </c>
      <c r="R24" s="76" t="str">
        <f>IF(Eingabe!D49="","",IF(M24&lt;2,Q24-14,Q24-(N24*30)))</f>
        <v/>
      </c>
    </row>
    <row r="25" spans="1:18" x14ac:dyDescent="0.2">
      <c r="A25">
        <f>Eingabe!B50</f>
        <v>0</v>
      </c>
      <c r="B25" s="1" t="str">
        <f>IF(Eingabe!D50="","",ROUND(((Eingabe!$G$43-Eingabe!C50)+1)/365,0))</f>
        <v/>
      </c>
      <c r="C25" s="3">
        <f t="shared" si="0"/>
        <v>0</v>
      </c>
      <c r="D25" s="1">
        <f>IF(Eingabe!C50="",0,ROUND(((Eingabe!$G$43-Eingabe!D50)+1)/365,0))</f>
        <v>0</v>
      </c>
      <c r="E25" s="3">
        <f>IF(Eingabe!D50="",0,(D25*$E$20))</f>
        <v>0</v>
      </c>
      <c r="F25" s="3">
        <f>IF(Eingabe!E50="",0,IF(Eingabe!E50&lt;1,0,1))*$F$20</f>
        <v>0</v>
      </c>
      <c r="G25" s="3">
        <f>IF(Eingabe!F50="",0,Eingabe!F50*$H$20)</f>
        <v>0</v>
      </c>
      <c r="H25" s="3">
        <f>IF(Eingabe!G50="",0,IF(Eingabe!G50="nein",0,1))*$H$20</f>
        <v>0</v>
      </c>
      <c r="I25" s="3">
        <f>IF(Eingabe!H50="",0,IF(Eingabe!H50="nein",0,1))*$I$20</f>
        <v>0</v>
      </c>
      <c r="J25" s="143" t="str">
        <f>IF(Eingabe!B50="","",C25+E25+F25+G25+H25+I25)</f>
        <v/>
      </c>
      <c r="K25" s="56">
        <f>Eingabe!I50</f>
        <v>0</v>
      </c>
      <c r="L25" t="str">
        <f t="shared" si="1"/>
        <v/>
      </c>
      <c r="M25" t="str">
        <f>IF(Eingabe!D50="","",ROUND((($J$16-Eingabe!D50)/365),0))</f>
        <v/>
      </c>
      <c r="N25" s="1" t="str">
        <f>IF(Eingabe!D50="","",VLOOKUP(M25,KFrist!$A$2:$B$103,2))</f>
        <v/>
      </c>
      <c r="O25" s="76" t="str">
        <f>IF(Eingabe!D50="","",EOMONTH($J$16,N25))</f>
        <v/>
      </c>
      <c r="P25" s="76" t="str">
        <f>IF(Eingabe!D50="","","15"&amp;TEXT(O25,".MM.JJJJ"))</f>
        <v/>
      </c>
      <c r="Q25" s="31" t="str">
        <f>IF(Eingabe!D50="","",IF(M25&lt;2,IF(O25-$J$16&gt;14,P25,O25),O25))</f>
        <v/>
      </c>
      <c r="R25" s="76" t="str">
        <f>IF(Eingabe!D50="","",IF(M25&lt;2,Q25-14,Q25-(N25*30)))</f>
        <v/>
      </c>
    </row>
    <row r="26" spans="1:18" x14ac:dyDescent="0.2">
      <c r="A26">
        <f>Eingabe!B51</f>
        <v>0</v>
      </c>
      <c r="B26" s="1" t="str">
        <f>IF(Eingabe!D51="","",ROUND(((Eingabe!$G$43-Eingabe!C51)+1)/365,0))</f>
        <v/>
      </c>
      <c r="C26" s="3">
        <f t="shared" si="0"/>
        <v>0</v>
      </c>
      <c r="D26" s="1">
        <f>IF(Eingabe!C51="",0,ROUND(((Eingabe!$G$43-Eingabe!D51)+1)/365,0))</f>
        <v>0</v>
      </c>
      <c r="E26" s="3">
        <f>IF(Eingabe!D51="",0,(D26*$E$20))</f>
        <v>0</v>
      </c>
      <c r="F26" s="3">
        <f>IF(Eingabe!E51="",0,IF(Eingabe!E51&lt;1,0,1))*$F$20</f>
        <v>0</v>
      </c>
      <c r="G26" s="3">
        <f>IF(Eingabe!F51="",0,Eingabe!F51*$H$20)</f>
        <v>0</v>
      </c>
      <c r="H26" s="3">
        <f>IF(Eingabe!G51="",0,IF(Eingabe!G51="nein",0,1))*$H$20</f>
        <v>0</v>
      </c>
      <c r="I26" s="3">
        <f>IF(Eingabe!H51="",0,IF(Eingabe!H51="nein",0,1))*$I$20</f>
        <v>0</v>
      </c>
      <c r="J26" s="143" t="str">
        <f>IF(Eingabe!B51="","",C26+E26+F26+G26+H26+I26)</f>
        <v/>
      </c>
      <c r="K26" s="56">
        <f>Eingabe!I51</f>
        <v>0</v>
      </c>
      <c r="L26" t="str">
        <f t="shared" si="1"/>
        <v/>
      </c>
      <c r="M26" t="str">
        <f>IF(Eingabe!D51="","",ROUND((($J$16-Eingabe!D51)/365),0))</f>
        <v/>
      </c>
      <c r="N26" s="1" t="str">
        <f>IF(Eingabe!D51="","",VLOOKUP(M26,KFrist!$A$2:$B$103,2))</f>
        <v/>
      </c>
      <c r="O26" s="76" t="str">
        <f>IF(Eingabe!D51="","",EOMONTH($J$16,N26))</f>
        <v/>
      </c>
      <c r="P26" s="76" t="str">
        <f>IF(Eingabe!D51="","","15"&amp;TEXT(O26,".MM.JJJJ"))</f>
        <v/>
      </c>
      <c r="Q26" s="31" t="str">
        <f>IF(Eingabe!D51="","",IF(M26&lt;2,IF(O26-$J$16&gt;14,P26,O26),O26))</f>
        <v/>
      </c>
      <c r="R26" s="76" t="str">
        <f>IF(Eingabe!D51="","",IF(M26&lt;2,Q26-14,Q26-(N26*30)))</f>
        <v/>
      </c>
    </row>
    <row r="27" spans="1:18" x14ac:dyDescent="0.2">
      <c r="A27">
        <f>Eingabe!B52</f>
        <v>0</v>
      </c>
      <c r="B27" s="1" t="str">
        <f>IF(Eingabe!D52="","",ROUND(((Eingabe!$G$43-Eingabe!C52)+1)/365,0))</f>
        <v/>
      </c>
      <c r="C27" s="3">
        <f t="shared" si="0"/>
        <v>0</v>
      </c>
      <c r="D27" s="1">
        <f>IF(Eingabe!C52="",0,ROUND(((Eingabe!$G$43-Eingabe!D52)+1)/365,0))</f>
        <v>0</v>
      </c>
      <c r="E27" s="3">
        <f>IF(Eingabe!D52="",0,(D27*$E$20))</f>
        <v>0</v>
      </c>
      <c r="F27" s="3">
        <f>IF(Eingabe!E52="",0,IF(Eingabe!E52&lt;1,0,1))*$F$20</f>
        <v>0</v>
      </c>
      <c r="G27" s="3">
        <f>IF(Eingabe!F52="",0,Eingabe!F52*$H$20)</f>
        <v>0</v>
      </c>
      <c r="H27" s="3">
        <f>IF(Eingabe!G52="",0,IF(Eingabe!G52="nein",0,1))*$H$20</f>
        <v>0</v>
      </c>
      <c r="I27" s="3">
        <f>IF(Eingabe!H52="",0,IF(Eingabe!H52="nein",0,1))*$I$20</f>
        <v>0</v>
      </c>
      <c r="J27" s="143" t="str">
        <f>IF(Eingabe!B52="","",C27+E27+F27+G27+H27+I27)</f>
        <v/>
      </c>
      <c r="K27" s="56">
        <f>Eingabe!I52</f>
        <v>0</v>
      </c>
      <c r="L27" t="str">
        <f t="shared" si="1"/>
        <v/>
      </c>
      <c r="M27" t="str">
        <f>IF(Eingabe!D52="","",ROUND((($J$16-Eingabe!D52)/365),0))</f>
        <v/>
      </c>
      <c r="N27" s="1" t="str">
        <f>IF(Eingabe!D52="","",VLOOKUP(M27,KFrist!$A$2:$B$103,2))</f>
        <v/>
      </c>
      <c r="O27" s="76" t="str">
        <f>IF(Eingabe!D52="","",EOMONTH($J$16,N27))</f>
        <v/>
      </c>
      <c r="P27" s="76" t="str">
        <f>IF(Eingabe!D52="","","15"&amp;TEXT(O27,".MM.JJJJ"))</f>
        <v/>
      </c>
      <c r="Q27" s="31" t="str">
        <f>IF(Eingabe!D52="","",IF(M27&lt;2,IF(O27-$J$16&gt;14,P27,O27),O27))</f>
        <v/>
      </c>
      <c r="R27" s="76" t="str">
        <f>IF(Eingabe!D52="","",IF(M27&lt;2,Q27-14,Q27-(N27*30)))</f>
        <v/>
      </c>
    </row>
    <row r="28" spans="1:18" x14ac:dyDescent="0.2">
      <c r="A28">
        <f>Eingabe!B53</f>
        <v>0</v>
      </c>
      <c r="B28" s="1" t="str">
        <f>IF(Eingabe!D53="","",ROUND(((Eingabe!$G$43-Eingabe!C53)+1)/365,0))</f>
        <v/>
      </c>
      <c r="C28" s="3">
        <f t="shared" si="0"/>
        <v>0</v>
      </c>
      <c r="D28" s="1">
        <f>IF(Eingabe!C53="",0,ROUND(((Eingabe!$G$43-Eingabe!D53)+1)/365,0))</f>
        <v>0</v>
      </c>
      <c r="E28" s="3">
        <f>IF(Eingabe!D53="",0,(D28*$E$20))</f>
        <v>0</v>
      </c>
      <c r="F28" s="3">
        <f>IF(Eingabe!E53="",0,IF(Eingabe!E53&lt;1,0,1))*$F$20</f>
        <v>0</v>
      </c>
      <c r="G28" s="3">
        <f>IF(Eingabe!F53="",0,Eingabe!F53*$H$20)</f>
        <v>0</v>
      </c>
      <c r="H28" s="3">
        <f>IF(Eingabe!G53="",0,IF(Eingabe!G53="nein",0,1))*$H$20</f>
        <v>0</v>
      </c>
      <c r="I28" s="3">
        <f>IF(Eingabe!H53="",0,IF(Eingabe!H53="nein",0,1))*$I$20</f>
        <v>0</v>
      </c>
      <c r="J28" s="143" t="str">
        <f>IF(Eingabe!B53="","",C28+E28+F28+G28+H28+I28)</f>
        <v/>
      </c>
      <c r="K28" s="56">
        <f>Eingabe!I53</f>
        <v>0</v>
      </c>
      <c r="L28" t="str">
        <f t="shared" si="1"/>
        <v/>
      </c>
      <c r="M28" t="str">
        <f>IF(Eingabe!D53="","",ROUND((($J$16-Eingabe!D53)/365),0))</f>
        <v/>
      </c>
      <c r="N28" s="1" t="str">
        <f>IF(Eingabe!D53="","",VLOOKUP(M28,KFrist!$A$2:$B$103,2))</f>
        <v/>
      </c>
      <c r="O28" s="76" t="str">
        <f>IF(Eingabe!D53="","",EOMONTH($J$16,N28))</f>
        <v/>
      </c>
      <c r="P28" s="76" t="str">
        <f>IF(Eingabe!D53="","","15"&amp;TEXT(O28,".MM.JJJJ"))</f>
        <v/>
      </c>
      <c r="Q28" s="31" t="str">
        <f>IF(Eingabe!D53="","",IF(M28&lt;2,IF(O28-$J$16&gt;14,P28,O28),O28))</f>
        <v/>
      </c>
      <c r="R28" s="76" t="str">
        <f>IF(Eingabe!D53="","",IF(M28&lt;2,Q28-14,Q28-(N28*30)))</f>
        <v/>
      </c>
    </row>
    <row r="29" spans="1:18" x14ac:dyDescent="0.2">
      <c r="A29">
        <f>Eingabe!B54</f>
        <v>0</v>
      </c>
      <c r="B29" s="1" t="str">
        <f>IF(Eingabe!D54="","",ROUND(((Eingabe!$G$43-Eingabe!C54)+1)/365,0))</f>
        <v/>
      </c>
      <c r="C29" s="3">
        <f t="shared" si="0"/>
        <v>0</v>
      </c>
      <c r="D29" s="1">
        <f>IF(Eingabe!C54="",0,ROUND(((Eingabe!$G$43-Eingabe!D54)+1)/365,0))</f>
        <v>0</v>
      </c>
      <c r="E29" s="3">
        <f>IF(Eingabe!D54="",0,(D29*$E$20))</f>
        <v>0</v>
      </c>
      <c r="F29" s="3">
        <f>IF(Eingabe!E54="",0,IF(Eingabe!E54&lt;1,0,1))*$F$20</f>
        <v>0</v>
      </c>
      <c r="G29" s="3">
        <f>IF(Eingabe!F54="",0,Eingabe!F54*$H$20)</f>
        <v>0</v>
      </c>
      <c r="H29" s="3">
        <f>IF(Eingabe!G54="",0,IF(Eingabe!G54="nein",0,1))*$H$20</f>
        <v>0</v>
      </c>
      <c r="I29" s="3">
        <f>IF(Eingabe!H54="",0,IF(Eingabe!H54="nein",0,1))*$I$20</f>
        <v>0</v>
      </c>
      <c r="J29" s="143" t="str">
        <f>IF(Eingabe!B54="","",C29+E29+F29+G29+H29+I29)</f>
        <v/>
      </c>
      <c r="K29" s="56">
        <f>Eingabe!I54</f>
        <v>0</v>
      </c>
      <c r="L29" t="str">
        <f t="shared" si="1"/>
        <v/>
      </c>
      <c r="M29" t="str">
        <f>IF(Eingabe!D54="","",ROUND((($J$16-Eingabe!D54)/365),0))</f>
        <v/>
      </c>
      <c r="N29" s="1" t="str">
        <f>IF(Eingabe!D54="","",VLOOKUP(M29,KFrist!$A$2:$B$103,2))</f>
        <v/>
      </c>
      <c r="O29" s="76" t="str">
        <f>IF(Eingabe!D54="","",EOMONTH($J$16,N29))</f>
        <v/>
      </c>
      <c r="P29" s="76" t="str">
        <f>IF(Eingabe!D54="","","15"&amp;TEXT(O29,".MM.JJJJ"))</f>
        <v/>
      </c>
      <c r="Q29" s="31" t="str">
        <f>IF(Eingabe!D54="","",IF(M29&lt;2,IF(O29-$J$16&gt;14,P29,O29),O29))</f>
        <v/>
      </c>
      <c r="R29" s="76" t="str">
        <f>IF(Eingabe!D54="","",IF(M29&lt;2,Q29-14,Q29-(N29*30)))</f>
        <v/>
      </c>
    </row>
    <row r="30" spans="1:18" x14ac:dyDescent="0.2">
      <c r="A30">
        <f>Eingabe!B55</f>
        <v>0</v>
      </c>
      <c r="B30" s="1" t="str">
        <f>IF(Eingabe!D55="","",ROUND(((Eingabe!$G$43-Eingabe!C55)+1)/365,0))</f>
        <v/>
      </c>
      <c r="C30" s="3">
        <f t="shared" si="0"/>
        <v>0</v>
      </c>
      <c r="D30" s="1">
        <f>IF(Eingabe!C55="",0,ROUND(((Eingabe!$G$43-Eingabe!D55)+1)/365,0))</f>
        <v>0</v>
      </c>
      <c r="E30" s="3">
        <f>IF(Eingabe!D55="",0,(D30*$E$20))</f>
        <v>0</v>
      </c>
      <c r="F30" s="3">
        <f>IF(Eingabe!E55="",0,IF(Eingabe!E55&lt;1,0,1))*$F$20</f>
        <v>0</v>
      </c>
      <c r="G30" s="3">
        <f>IF(Eingabe!F55="",0,Eingabe!F55*$H$20)</f>
        <v>0</v>
      </c>
      <c r="H30" s="3">
        <f>IF(Eingabe!G55="",0,IF(Eingabe!G55="nein",0,1))*$H$20</f>
        <v>0</v>
      </c>
      <c r="I30" s="3">
        <f>IF(Eingabe!H55="",0,IF(Eingabe!H55="nein",0,1))*$I$20</f>
        <v>0</v>
      </c>
      <c r="J30" s="143" t="str">
        <f>IF(Eingabe!B55="","",C30+E30+F30+G30+H30+I30)</f>
        <v/>
      </c>
      <c r="K30" s="56">
        <f>Eingabe!I55</f>
        <v>0</v>
      </c>
      <c r="L30" t="str">
        <f t="shared" si="1"/>
        <v/>
      </c>
      <c r="M30" t="str">
        <f>IF(Eingabe!D55="","",ROUND((($J$16-Eingabe!D55)/365),0))</f>
        <v/>
      </c>
      <c r="N30" s="1" t="str">
        <f>IF(Eingabe!D55="","",VLOOKUP(M30,KFrist!$A$2:$B$103,2))</f>
        <v/>
      </c>
      <c r="O30" s="76" t="str">
        <f>IF(Eingabe!D55="","",EOMONTH($J$16,N30))</f>
        <v/>
      </c>
      <c r="P30" s="76" t="str">
        <f>IF(Eingabe!D55="","","15"&amp;TEXT(O30,".MM.JJJJ"))</f>
        <v/>
      </c>
      <c r="Q30" s="31" t="str">
        <f>IF(Eingabe!D55="","",IF(M30&lt;2,IF(O30-$J$16&gt;14,P30,O30),O30))</f>
        <v/>
      </c>
      <c r="R30" s="76" t="str">
        <f>IF(Eingabe!D55="","",IF(M30&lt;2,Q30-14,Q30-(N30*30)))</f>
        <v/>
      </c>
    </row>
    <row r="31" spans="1:18" x14ac:dyDescent="0.2">
      <c r="A31">
        <f>Eingabe!B56</f>
        <v>0</v>
      </c>
      <c r="B31" s="1" t="str">
        <f>IF(Eingabe!D56="","",ROUND(((Eingabe!$G$43-Eingabe!C56)+1)/365,0))</f>
        <v/>
      </c>
      <c r="C31" s="3">
        <f t="shared" si="0"/>
        <v>0</v>
      </c>
      <c r="D31" s="1">
        <f>IF(Eingabe!C56="",0,ROUND(((Eingabe!$G$43-Eingabe!D56)+1)/365,0))</f>
        <v>0</v>
      </c>
      <c r="E31" s="3">
        <f>IF(Eingabe!D56="",0,(D31*$E$20))</f>
        <v>0</v>
      </c>
      <c r="F31" s="3">
        <f>IF(Eingabe!E56="",0,IF(Eingabe!E56&lt;1,0,1))*$F$20</f>
        <v>0</v>
      </c>
      <c r="G31" s="3">
        <f>IF(Eingabe!F56="",0,Eingabe!F56*$H$20)</f>
        <v>0</v>
      </c>
      <c r="H31" s="3">
        <f>IF(Eingabe!G56="",0,IF(Eingabe!G56="nein",0,1))*$H$20</f>
        <v>0</v>
      </c>
      <c r="I31" s="3">
        <f>IF(Eingabe!H56="",0,IF(Eingabe!H56="nein",0,1))*$I$20</f>
        <v>0</v>
      </c>
      <c r="J31" s="143" t="str">
        <f>IF(Eingabe!B56="","",C31+E31+F31+G31+H31+I31)</f>
        <v/>
      </c>
      <c r="K31" s="56">
        <f>Eingabe!I56</f>
        <v>0</v>
      </c>
      <c r="L31" t="str">
        <f t="shared" si="1"/>
        <v/>
      </c>
      <c r="M31" t="str">
        <f>IF(Eingabe!D56="","",ROUND((($J$16-Eingabe!D56)/365),0))</f>
        <v/>
      </c>
      <c r="N31" s="1" t="str">
        <f>IF(Eingabe!D56="","",VLOOKUP(M31,KFrist!$A$2:$B$103,2))</f>
        <v/>
      </c>
      <c r="O31" s="76" t="str">
        <f>IF(Eingabe!D56="","",EOMONTH($J$16,N31))</f>
        <v/>
      </c>
      <c r="P31" s="76" t="str">
        <f>IF(Eingabe!D56="","","15"&amp;TEXT(O31,".MM.JJJJ"))</f>
        <v/>
      </c>
      <c r="Q31" s="31" t="str">
        <f>IF(Eingabe!D56="","",IF(M31&lt;2,IF(O31-$J$16&gt;14,P31,O31),O31))</f>
        <v/>
      </c>
      <c r="R31" s="76" t="str">
        <f>IF(Eingabe!D56="","",IF(M31&lt;2,Q31-14,Q31-(N31*30)))</f>
        <v/>
      </c>
    </row>
    <row r="32" spans="1:18" x14ac:dyDescent="0.2">
      <c r="A32">
        <f>Eingabe!B57</f>
        <v>0</v>
      </c>
      <c r="B32" s="1" t="str">
        <f>IF(Eingabe!D57="","",ROUND(((Eingabe!$G$43-Eingabe!C57)+1)/365,0))</f>
        <v/>
      </c>
      <c r="C32" s="3">
        <f t="shared" si="0"/>
        <v>0</v>
      </c>
      <c r="D32" s="1">
        <f>IF(Eingabe!C57="",0,ROUND(((Eingabe!$G$43-Eingabe!D57)+1)/365,0))</f>
        <v>0</v>
      </c>
      <c r="E32" s="3">
        <f>IF(Eingabe!D57="",0,(D32*$E$20))</f>
        <v>0</v>
      </c>
      <c r="F32" s="3">
        <f>IF(Eingabe!E57="",0,IF(Eingabe!E57&lt;1,0,1))*$F$20</f>
        <v>0</v>
      </c>
      <c r="G32" s="3">
        <f>IF(Eingabe!F57="",0,Eingabe!F57*$H$20)</f>
        <v>0</v>
      </c>
      <c r="H32" s="3">
        <f>IF(Eingabe!G57="",0,IF(Eingabe!G57="nein",0,1))*$H$20</f>
        <v>0</v>
      </c>
      <c r="I32" s="3">
        <f>IF(Eingabe!H57="",0,IF(Eingabe!H57="nein",0,1))*$I$20</f>
        <v>0</v>
      </c>
      <c r="J32" s="143" t="str">
        <f>IF(Eingabe!B57="","",C32+E32+F32+G32+H32+I32)</f>
        <v/>
      </c>
      <c r="K32" s="56">
        <f>Eingabe!I57</f>
        <v>0</v>
      </c>
      <c r="L32" t="str">
        <f t="shared" si="1"/>
        <v/>
      </c>
      <c r="M32" t="str">
        <f>IF(Eingabe!D57="","",ROUND((($J$16-Eingabe!D57)/365),0))</f>
        <v/>
      </c>
      <c r="N32" s="1" t="str">
        <f>IF(Eingabe!D57="","",VLOOKUP(M32,KFrist!$A$2:$B$103,2))</f>
        <v/>
      </c>
      <c r="O32" s="76" t="str">
        <f>IF(Eingabe!D57="","",EOMONTH($J$16,N32))</f>
        <v/>
      </c>
      <c r="P32" s="76" t="str">
        <f>IF(Eingabe!D57="","","15"&amp;TEXT(O32,".MM.JJJJ"))</f>
        <v/>
      </c>
      <c r="Q32" s="31" t="str">
        <f>IF(Eingabe!D57="","",IF(M32&lt;2,IF(O32-$J$16&gt;14,P32,O32),O32))</f>
        <v/>
      </c>
      <c r="R32" s="76" t="str">
        <f>IF(Eingabe!D57="","",IF(M32&lt;2,Q32-14,Q32-(N32*30)))</f>
        <v/>
      </c>
    </row>
    <row r="33" spans="1:18" x14ac:dyDescent="0.2">
      <c r="A33">
        <f>Eingabe!B58</f>
        <v>0</v>
      </c>
      <c r="B33" s="1" t="str">
        <f>IF(Eingabe!D58="","",ROUND(((Eingabe!$G$43-Eingabe!C58)+1)/365,0))</f>
        <v/>
      </c>
      <c r="C33" s="3">
        <f t="shared" si="0"/>
        <v>0</v>
      </c>
      <c r="D33" s="1">
        <f>IF(Eingabe!C58="",0,ROUND(((Eingabe!$G$43-Eingabe!D58)+1)/365,0))</f>
        <v>0</v>
      </c>
      <c r="E33" s="3">
        <f>IF(Eingabe!D58="",0,(D33*$E$20))</f>
        <v>0</v>
      </c>
      <c r="F33" s="3">
        <f>IF(Eingabe!E58="",0,IF(Eingabe!E58&lt;1,0,1))*$F$20</f>
        <v>0</v>
      </c>
      <c r="G33" s="3">
        <f>IF(Eingabe!F58="",0,Eingabe!F58*$H$20)</f>
        <v>0</v>
      </c>
      <c r="H33" s="3">
        <f>IF(Eingabe!G58="",0,IF(Eingabe!G58="nein",0,1))*$H$20</f>
        <v>0</v>
      </c>
      <c r="I33" s="3">
        <f>IF(Eingabe!H58="",0,IF(Eingabe!H58="nein",0,1))*$I$20</f>
        <v>0</v>
      </c>
      <c r="J33" s="143" t="str">
        <f>IF(Eingabe!B58="","",C33+E33+F33+G33+H33+I33)</f>
        <v/>
      </c>
      <c r="K33" s="56">
        <f>Eingabe!I58</f>
        <v>0</v>
      </c>
      <c r="L33" t="str">
        <f t="shared" si="1"/>
        <v/>
      </c>
      <c r="M33" t="str">
        <f>IF(Eingabe!D58="","",ROUND((($J$16-Eingabe!D58)/365),0))</f>
        <v/>
      </c>
      <c r="N33" s="1" t="str">
        <f>IF(Eingabe!D58="","",VLOOKUP(M33,KFrist!$A$2:$B$103,2))</f>
        <v/>
      </c>
      <c r="O33" s="76" t="str">
        <f>IF(Eingabe!D58="","",EOMONTH($J$16,N33))</f>
        <v/>
      </c>
      <c r="P33" s="76" t="str">
        <f>IF(Eingabe!D58="","","15"&amp;TEXT(O33,".MM.JJJJ"))</f>
        <v/>
      </c>
      <c r="Q33" s="31" t="str">
        <f>IF(Eingabe!D58="","",IF(M33&lt;2,IF(O33-$J$16&gt;14,P33,O33),O33))</f>
        <v/>
      </c>
      <c r="R33" s="76" t="str">
        <f>IF(Eingabe!D58="","",IF(M33&lt;2,Q33-14,Q33-(N33*30)))</f>
        <v/>
      </c>
    </row>
    <row r="34" spans="1:18" x14ac:dyDescent="0.2">
      <c r="A34">
        <f>Eingabe!B59</f>
        <v>0</v>
      </c>
      <c r="B34" s="1" t="str">
        <f>IF(Eingabe!D59="","",ROUND(((Eingabe!$G$43-Eingabe!C59)+1)/365,0))</f>
        <v/>
      </c>
      <c r="C34" s="3">
        <f t="shared" si="0"/>
        <v>0</v>
      </c>
      <c r="D34" s="1">
        <f>IF(Eingabe!C59="",0,ROUND(((Eingabe!$G$43-Eingabe!D59)+1)/365,0))</f>
        <v>0</v>
      </c>
      <c r="E34" s="3">
        <f>IF(Eingabe!D59="",0,(D34*$E$20))</f>
        <v>0</v>
      </c>
      <c r="F34" s="3">
        <f>IF(Eingabe!E59="",0,IF(Eingabe!E59&lt;1,0,1))*$F$20</f>
        <v>0</v>
      </c>
      <c r="G34" s="3">
        <f>IF(Eingabe!F59="",0,Eingabe!F59*$H$20)</f>
        <v>0</v>
      </c>
      <c r="H34" s="3">
        <f>IF(Eingabe!G59="",0,IF(Eingabe!G59="nein",0,1))*$H$20</f>
        <v>0</v>
      </c>
      <c r="I34" s="3">
        <f>IF(Eingabe!H59="",0,IF(Eingabe!H59="nein",0,1))*$I$20</f>
        <v>0</v>
      </c>
      <c r="J34" s="143" t="str">
        <f>IF(Eingabe!B59="","",C34+E34+F34+G34+H34+I34)</f>
        <v/>
      </c>
      <c r="K34" s="56">
        <f>Eingabe!I59</f>
        <v>0</v>
      </c>
      <c r="L34" t="str">
        <f t="shared" si="1"/>
        <v/>
      </c>
      <c r="M34" t="str">
        <f>IF(Eingabe!D59="","",ROUND((($J$16-Eingabe!D59)/365),0))</f>
        <v/>
      </c>
      <c r="N34" s="1" t="str">
        <f>IF(Eingabe!D59="","",VLOOKUP(M34,KFrist!$A$2:$B$103,2))</f>
        <v/>
      </c>
      <c r="O34" s="76" t="str">
        <f>IF(Eingabe!D59="","",EOMONTH($J$16,N34))</f>
        <v/>
      </c>
      <c r="P34" s="76" t="str">
        <f>IF(Eingabe!D59="","","15"&amp;TEXT(O34,".MM.JJJJ"))</f>
        <v/>
      </c>
      <c r="Q34" s="31" t="str">
        <f>IF(Eingabe!D59="","",IF(M34&lt;2,IF(O34-$J$16&gt;14,P34,O34),O34))</f>
        <v/>
      </c>
      <c r="R34" s="76" t="str">
        <f>IF(Eingabe!D59="","",IF(M34&lt;2,Q34-14,Q34-(N34*30)))</f>
        <v/>
      </c>
    </row>
    <row r="35" spans="1:18" x14ac:dyDescent="0.2">
      <c r="A35">
        <f>Eingabe!B60</f>
        <v>0</v>
      </c>
      <c r="B35" s="1" t="str">
        <f>IF(Eingabe!D60="","",ROUND(((Eingabe!$G$43-Eingabe!C60)+1)/365,0))</f>
        <v/>
      </c>
      <c r="C35" s="3">
        <f t="shared" si="0"/>
        <v>0</v>
      </c>
      <c r="D35" s="1">
        <f>IF(Eingabe!C60="",0,ROUND(((Eingabe!$G$43-Eingabe!D60)+1)/365,0))</f>
        <v>0</v>
      </c>
      <c r="E35" s="3">
        <f>IF(Eingabe!D60="",0,(D35*$E$20))</f>
        <v>0</v>
      </c>
      <c r="F35" s="3">
        <f>IF(Eingabe!E60="",0,IF(Eingabe!E60&lt;1,0,1))*$F$20</f>
        <v>0</v>
      </c>
      <c r="G35" s="3">
        <f>IF(Eingabe!F60="",0,Eingabe!F60*$H$20)</f>
        <v>0</v>
      </c>
      <c r="H35" s="3">
        <f>IF(Eingabe!G60="",0,IF(Eingabe!G60="nein",0,1))*$H$20</f>
        <v>0</v>
      </c>
      <c r="I35" s="3">
        <f>IF(Eingabe!H60="",0,IF(Eingabe!H60="nein",0,1))*$I$20</f>
        <v>0</v>
      </c>
      <c r="J35" s="143" t="str">
        <f>IF(Eingabe!B60="","",C35+E35+F35+G35+H35+I35)</f>
        <v/>
      </c>
      <c r="K35" s="56">
        <f>Eingabe!I60</f>
        <v>0</v>
      </c>
      <c r="L35" t="str">
        <f t="shared" si="1"/>
        <v/>
      </c>
      <c r="M35" t="str">
        <f>IF(Eingabe!D60="","",ROUND((($J$16-Eingabe!D60)/365),0))</f>
        <v/>
      </c>
      <c r="N35" s="1" t="str">
        <f>IF(Eingabe!D60="","",VLOOKUP(M35,KFrist!$A$2:$B$103,2))</f>
        <v/>
      </c>
      <c r="O35" s="76" t="str">
        <f>IF(Eingabe!D60="","",EOMONTH($J$16,N35))</f>
        <v/>
      </c>
      <c r="P35" s="76" t="str">
        <f>IF(Eingabe!D60="","","15"&amp;TEXT(O35,".MM.JJJJ"))</f>
        <v/>
      </c>
      <c r="Q35" s="31" t="str">
        <f>IF(Eingabe!D60="","",IF(M35&lt;2,IF(O35-$J$16&gt;14,P35,O35),O35))</f>
        <v/>
      </c>
      <c r="R35" s="76" t="str">
        <f>IF(Eingabe!D60="","",IF(M35&lt;2,Q35-14,Q35-(N35*30)))</f>
        <v/>
      </c>
    </row>
    <row r="36" spans="1:18" x14ac:dyDescent="0.2">
      <c r="A36">
        <f>Eingabe!B61</f>
        <v>0</v>
      </c>
      <c r="B36" s="1" t="str">
        <f>IF(Eingabe!D61="","",ROUND(((Eingabe!$G$43-Eingabe!C61)+1)/365,0))</f>
        <v/>
      </c>
      <c r="C36" s="3">
        <f t="shared" si="0"/>
        <v>0</v>
      </c>
      <c r="D36" s="1">
        <f>IF(Eingabe!C61="",0,ROUND(((Eingabe!$G$43-Eingabe!D61)+1)/365,0))</f>
        <v>0</v>
      </c>
      <c r="E36" s="3">
        <f>IF(Eingabe!D61="",0,(D36*$E$20))</f>
        <v>0</v>
      </c>
      <c r="F36" s="3">
        <f>IF(Eingabe!E61="",0,IF(Eingabe!E61&lt;1,0,1))*$F$20</f>
        <v>0</v>
      </c>
      <c r="G36" s="3">
        <f>IF(Eingabe!F61="",0,Eingabe!F61*$H$20)</f>
        <v>0</v>
      </c>
      <c r="H36" s="3">
        <f>IF(Eingabe!G61="",0,IF(Eingabe!G61="nein",0,1))*$H$20</f>
        <v>0</v>
      </c>
      <c r="I36" s="3">
        <f>IF(Eingabe!H61="",0,IF(Eingabe!H61="nein",0,1))*$I$20</f>
        <v>0</v>
      </c>
      <c r="J36" s="143" t="str">
        <f>IF(Eingabe!B61="","",C36+E36+F36+G36+H36+I36)</f>
        <v/>
      </c>
      <c r="K36" s="56">
        <f>Eingabe!I61</f>
        <v>0</v>
      </c>
      <c r="L36" t="str">
        <f t="shared" si="1"/>
        <v/>
      </c>
      <c r="M36" t="str">
        <f>IF(Eingabe!D61="","",ROUND((($J$16-Eingabe!D61)/365),0))</f>
        <v/>
      </c>
      <c r="N36" s="1" t="str">
        <f>IF(Eingabe!D61="","",VLOOKUP(M36,KFrist!$A$2:$B$103,2))</f>
        <v/>
      </c>
      <c r="O36" s="76" t="str">
        <f>IF(Eingabe!D61="","",EOMONTH($J$16,N36))</f>
        <v/>
      </c>
      <c r="P36" s="76" t="str">
        <f>IF(Eingabe!D61="","","15"&amp;TEXT(O36,".MM.JJJJ"))</f>
        <v/>
      </c>
      <c r="Q36" s="31" t="str">
        <f>IF(Eingabe!D61="","",IF(M36&lt;2,IF(O36-$J$16&gt;14,P36,O36),O36))</f>
        <v/>
      </c>
      <c r="R36" s="76" t="str">
        <f>IF(Eingabe!D61="","",IF(M36&lt;2,Q36-14,Q36-(N36*30)))</f>
        <v/>
      </c>
    </row>
    <row r="37" spans="1:18" x14ac:dyDescent="0.2">
      <c r="A37">
        <f>Eingabe!B62</f>
        <v>0</v>
      </c>
      <c r="B37" s="1" t="str">
        <f>IF(Eingabe!D62="","",ROUND(((Eingabe!$G$43-Eingabe!C62)+1)/365,0))</f>
        <v/>
      </c>
      <c r="C37" s="3">
        <f t="shared" si="0"/>
        <v>0</v>
      </c>
      <c r="D37" s="1">
        <f>IF(Eingabe!C62="",0,ROUND(((Eingabe!$G$43-Eingabe!D62)+1)/365,0))</f>
        <v>0</v>
      </c>
      <c r="E37" s="3">
        <f>IF(Eingabe!D62="",0,(D37*$E$20))</f>
        <v>0</v>
      </c>
      <c r="F37" s="3">
        <f>IF(Eingabe!E62="",0,IF(Eingabe!E62&lt;1,0,1))*$F$20</f>
        <v>0</v>
      </c>
      <c r="G37" s="3">
        <f>IF(Eingabe!F62="",0,Eingabe!F62*$H$20)</f>
        <v>0</v>
      </c>
      <c r="H37" s="3">
        <f>IF(Eingabe!G62="",0,IF(Eingabe!G62="nein",0,1))*$H$20</f>
        <v>0</v>
      </c>
      <c r="I37" s="3">
        <f>IF(Eingabe!H62="",0,IF(Eingabe!H62="nein",0,1))*$I$20</f>
        <v>0</v>
      </c>
      <c r="J37" s="143" t="str">
        <f>IF(Eingabe!B62="","",C37+E37+F37+G37+H37+I37)</f>
        <v/>
      </c>
      <c r="K37" s="56">
        <f>Eingabe!I62</f>
        <v>0</v>
      </c>
      <c r="L37" t="str">
        <f t="shared" si="1"/>
        <v/>
      </c>
      <c r="M37" t="str">
        <f>IF(Eingabe!D62="","",ROUND((($J$16-Eingabe!D62)/365),0))</f>
        <v/>
      </c>
      <c r="N37" s="1" t="str">
        <f>IF(Eingabe!D62="","",VLOOKUP(M37,KFrist!$A$2:$B$103,2))</f>
        <v/>
      </c>
      <c r="O37" s="76" t="str">
        <f>IF(Eingabe!D62="","",EOMONTH($J$16,N37))</f>
        <v/>
      </c>
      <c r="P37" s="76" t="str">
        <f>IF(Eingabe!D62="","","15"&amp;TEXT(O37,".MM.JJJJ"))</f>
        <v/>
      </c>
      <c r="Q37" s="31" t="str">
        <f>IF(Eingabe!D62="","",IF(M37&lt;2,IF(O37-$J$16&gt;14,P37,O37),O37))</f>
        <v/>
      </c>
      <c r="R37" s="76" t="str">
        <f>IF(Eingabe!D62="","",IF(M37&lt;2,Q37-14,Q37-(N37*30)))</f>
        <v/>
      </c>
    </row>
    <row r="38" spans="1:18" x14ac:dyDescent="0.2">
      <c r="A38">
        <f>Eingabe!B63</f>
        <v>0</v>
      </c>
      <c r="B38" s="1" t="str">
        <f>IF(Eingabe!D63="","",ROUND(((Eingabe!$G$43-Eingabe!C63)+1)/365,0))</f>
        <v/>
      </c>
      <c r="C38" s="3">
        <f t="shared" si="0"/>
        <v>0</v>
      </c>
      <c r="D38" s="1">
        <f>IF(Eingabe!C63="",0,ROUND(((Eingabe!$G$43-Eingabe!D63)+1)/365,0))</f>
        <v>0</v>
      </c>
      <c r="E38" s="3">
        <f>IF(Eingabe!D63="",0,(D38*$E$20))</f>
        <v>0</v>
      </c>
      <c r="F38" s="3">
        <f>IF(Eingabe!E63="",0,IF(Eingabe!E63&lt;1,0,1))*$F$20</f>
        <v>0</v>
      </c>
      <c r="G38" s="3">
        <f>IF(Eingabe!F63="",0,Eingabe!F63*$H$20)</f>
        <v>0</v>
      </c>
      <c r="H38" s="3">
        <f>IF(Eingabe!G63="",0,IF(Eingabe!G63="nein",0,1))*$H$20</f>
        <v>0</v>
      </c>
      <c r="I38" s="3">
        <f>IF(Eingabe!H63="",0,IF(Eingabe!H63="nein",0,1))*$I$20</f>
        <v>0</v>
      </c>
      <c r="J38" s="143" t="str">
        <f>IF(Eingabe!B63="","",C38+E38+F38+G38+H38+I38)</f>
        <v/>
      </c>
      <c r="K38" s="56">
        <f>Eingabe!I63</f>
        <v>0</v>
      </c>
      <c r="L38" t="str">
        <f t="shared" si="1"/>
        <v/>
      </c>
      <c r="M38" t="str">
        <f>IF(Eingabe!D63="","",ROUND((($J$16-Eingabe!D63)/365),0))</f>
        <v/>
      </c>
      <c r="N38" s="1" t="str">
        <f>IF(Eingabe!D63="","",VLOOKUP(M38,KFrist!$A$2:$B$103,2))</f>
        <v/>
      </c>
      <c r="O38" s="76" t="str">
        <f>IF(Eingabe!D63="","",EOMONTH($J$16,N38))</f>
        <v/>
      </c>
      <c r="P38" s="76" t="str">
        <f>IF(Eingabe!D63="","","15"&amp;TEXT(O38,".MM.JJJJ"))</f>
        <v/>
      </c>
      <c r="Q38" s="31" t="str">
        <f>IF(Eingabe!D63="","",IF(M38&lt;2,IF(O38-$J$16&gt;14,P38,O38),O38))</f>
        <v/>
      </c>
      <c r="R38" s="76" t="str">
        <f>IF(Eingabe!D63="","",IF(M38&lt;2,Q38-14,Q38-(N38*30)))</f>
        <v/>
      </c>
    </row>
    <row r="39" spans="1:18" x14ac:dyDescent="0.2">
      <c r="A39">
        <f>Eingabe!B64</f>
        <v>0</v>
      </c>
      <c r="B39" s="1" t="str">
        <f>IF(Eingabe!D64="","",ROUND(((Eingabe!$G$43-Eingabe!C64)+1)/365,0))</f>
        <v/>
      </c>
      <c r="C39" s="3">
        <f t="shared" si="0"/>
        <v>0</v>
      </c>
      <c r="D39" s="1">
        <f>IF(Eingabe!C64="",0,ROUND(((Eingabe!$G$43-Eingabe!D64)+1)/365,0))</f>
        <v>0</v>
      </c>
      <c r="E39" s="3">
        <f>IF(Eingabe!D64="",0,(D39*$E$20))</f>
        <v>0</v>
      </c>
      <c r="F39" s="3">
        <f>IF(Eingabe!E64="",0,IF(Eingabe!E64&lt;1,0,1))*$F$20</f>
        <v>0</v>
      </c>
      <c r="G39" s="3">
        <f>IF(Eingabe!F64="",0,Eingabe!F64*$H$20)</f>
        <v>0</v>
      </c>
      <c r="H39" s="3">
        <f>IF(Eingabe!G64="",0,IF(Eingabe!G64="nein",0,1))*$H$20</f>
        <v>0</v>
      </c>
      <c r="I39" s="3">
        <f>IF(Eingabe!H64="",0,IF(Eingabe!H64="nein",0,1))*$I$20</f>
        <v>0</v>
      </c>
      <c r="J39" s="143" t="str">
        <f>IF(Eingabe!B64="","",C39+E39+F39+G39+H39+I39)</f>
        <v/>
      </c>
      <c r="K39" s="56">
        <f>Eingabe!I64</f>
        <v>0</v>
      </c>
      <c r="L39" t="str">
        <f t="shared" si="1"/>
        <v/>
      </c>
      <c r="M39" t="str">
        <f>IF(Eingabe!D64="","",ROUND((($J$16-Eingabe!D64)/365),0))</f>
        <v/>
      </c>
      <c r="N39" s="1" t="str">
        <f>IF(Eingabe!D64="","",VLOOKUP(M39,KFrist!$A$2:$B$103,2))</f>
        <v/>
      </c>
      <c r="O39" s="76" t="str">
        <f>IF(Eingabe!D64="","",EOMONTH($J$16,N39))</f>
        <v/>
      </c>
      <c r="P39" s="76" t="str">
        <f>IF(Eingabe!D64="","","15"&amp;TEXT(O39,".MM.JJJJ"))</f>
        <v/>
      </c>
      <c r="Q39" s="31" t="str">
        <f>IF(Eingabe!D64="","",IF(M39&lt;2,IF(O39-$J$16&gt;14,P39,O39),O39))</f>
        <v/>
      </c>
      <c r="R39" s="76" t="str">
        <f>IF(Eingabe!D64="","",IF(M39&lt;2,Q39-14,Q39-(N39*30)))</f>
        <v/>
      </c>
    </row>
    <row r="40" spans="1:18" x14ac:dyDescent="0.2">
      <c r="A40">
        <f>Eingabe!B65</f>
        <v>0</v>
      </c>
      <c r="B40" s="1" t="str">
        <f>IF(Eingabe!D65="","",ROUND(((Eingabe!$G$43-Eingabe!C65)+1)/365,0))</f>
        <v/>
      </c>
      <c r="C40" s="3">
        <f t="shared" si="0"/>
        <v>0</v>
      </c>
      <c r="D40" s="1">
        <f>IF(Eingabe!C65="",0,ROUND(((Eingabe!$G$43-Eingabe!D65)+1)/365,0))</f>
        <v>0</v>
      </c>
      <c r="E40" s="3">
        <f>IF(Eingabe!D65="",0,(D40*$E$20))</f>
        <v>0</v>
      </c>
      <c r="F40" s="3">
        <f>IF(Eingabe!E65="",0,IF(Eingabe!E65&lt;1,0,1))*$F$20</f>
        <v>0</v>
      </c>
      <c r="G40" s="3">
        <f>IF(Eingabe!F65="",0,Eingabe!F65*$H$20)</f>
        <v>0</v>
      </c>
      <c r="H40" s="3">
        <f>IF(Eingabe!G65="",0,IF(Eingabe!G65="nein",0,1))*$H$20</f>
        <v>0</v>
      </c>
      <c r="I40" s="3">
        <f>IF(Eingabe!H65="",0,IF(Eingabe!H65="nein",0,1))*$I$20</f>
        <v>0</v>
      </c>
      <c r="J40" s="143" t="str">
        <f>IF(Eingabe!B65="","",C40+E40+F40+G40+H40+I40)</f>
        <v/>
      </c>
      <c r="K40" s="56">
        <f>Eingabe!I65</f>
        <v>0</v>
      </c>
      <c r="L40" t="str">
        <f t="shared" si="1"/>
        <v/>
      </c>
      <c r="M40" t="str">
        <f>IF(Eingabe!D65="","",ROUND((($J$16-Eingabe!D65)/365),0))</f>
        <v/>
      </c>
      <c r="N40" s="1" t="str">
        <f>IF(Eingabe!D65="","",VLOOKUP(M40,KFrist!$A$2:$B$103,2))</f>
        <v/>
      </c>
      <c r="O40" s="76" t="str">
        <f>IF(Eingabe!D65="","",EOMONTH($J$16,N40))</f>
        <v/>
      </c>
      <c r="P40" s="76" t="str">
        <f>IF(Eingabe!D65="","","15"&amp;TEXT(O40,".MM.JJJJ"))</f>
        <v/>
      </c>
      <c r="Q40" s="31" t="str">
        <f>IF(Eingabe!D65="","",IF(M40&lt;2,IF(O40-$J$16&gt;14,P40,O40),O40))</f>
        <v/>
      </c>
      <c r="R40" s="76" t="str">
        <f>IF(Eingabe!D65="","",IF(M40&lt;2,Q40-14,Q40-(N40*30)))</f>
        <v/>
      </c>
    </row>
    <row r="41" spans="1:18" x14ac:dyDescent="0.2">
      <c r="A41">
        <f>Eingabe!B66</f>
        <v>0</v>
      </c>
      <c r="B41" s="1" t="str">
        <f>IF(Eingabe!D66="","",ROUND(((Eingabe!$G$43-Eingabe!C66)+1)/365,0))</f>
        <v/>
      </c>
      <c r="C41" s="3">
        <f t="shared" si="0"/>
        <v>0</v>
      </c>
      <c r="D41" s="1">
        <f>IF(Eingabe!C66="",0,ROUND(((Eingabe!$G$43-Eingabe!D66)+1)/365,0))</f>
        <v>0</v>
      </c>
      <c r="E41" s="3">
        <f>IF(Eingabe!D66="",0,(D41*$E$20))</f>
        <v>0</v>
      </c>
      <c r="F41" s="3">
        <f>IF(Eingabe!E66="",0,IF(Eingabe!E66&lt;1,0,1))*$F$20</f>
        <v>0</v>
      </c>
      <c r="G41" s="3">
        <f>IF(Eingabe!F66="",0,Eingabe!F66*$H$20)</f>
        <v>0</v>
      </c>
      <c r="H41" s="3">
        <f>IF(Eingabe!G66="",0,IF(Eingabe!G66="nein",0,1))*$H$20</f>
        <v>0</v>
      </c>
      <c r="I41" s="3">
        <f>IF(Eingabe!H66="",0,IF(Eingabe!H66="nein",0,1))*$I$20</f>
        <v>0</v>
      </c>
      <c r="J41" s="143" t="str">
        <f>IF(Eingabe!B66="","",C41+E41+F41+G41+H41+I41)</f>
        <v/>
      </c>
      <c r="K41" s="56">
        <f>Eingabe!I66</f>
        <v>0</v>
      </c>
      <c r="L41" t="str">
        <f t="shared" si="1"/>
        <v/>
      </c>
      <c r="M41" t="str">
        <f>IF(Eingabe!D66="","",ROUND((($J$16-Eingabe!D66)/365),0))</f>
        <v/>
      </c>
      <c r="N41" s="1" t="str">
        <f>IF(Eingabe!D66="","",VLOOKUP(M41,KFrist!$A$2:$B$103,2))</f>
        <v/>
      </c>
      <c r="O41" s="76" t="str">
        <f>IF(Eingabe!D66="","",EOMONTH($J$16,N41))</f>
        <v/>
      </c>
      <c r="P41" s="76" t="str">
        <f>IF(Eingabe!D66="","","15"&amp;TEXT(O41,".MM.JJJJ"))</f>
        <v/>
      </c>
      <c r="Q41" s="31" t="str">
        <f>IF(Eingabe!D66="","",IF(M41&lt;2,IF(O41-$J$16&gt;14,P41,O41),O41))</f>
        <v/>
      </c>
      <c r="R41" s="76" t="str">
        <f>IF(Eingabe!D66="","",IF(M41&lt;2,Q41-14,Q41-(N41*30)))</f>
        <v/>
      </c>
    </row>
    <row r="42" spans="1:18" x14ac:dyDescent="0.2">
      <c r="B42" s="1"/>
      <c r="C42" s="3"/>
      <c r="D42" s="1"/>
      <c r="E42" s="3"/>
      <c r="F42" s="3"/>
      <c r="G42" s="3"/>
      <c r="H42" s="3"/>
      <c r="I42" s="3"/>
      <c r="J42" s="4"/>
    </row>
    <row r="43" spans="1:18" x14ac:dyDescent="0.2">
      <c r="B43" s="1"/>
      <c r="C43" s="3"/>
      <c r="D43" s="1"/>
      <c r="E43" s="3"/>
      <c r="F43" s="3"/>
      <c r="G43" s="3"/>
      <c r="H43" s="3"/>
      <c r="I43" s="3"/>
      <c r="J43" s="4"/>
    </row>
  </sheetData>
  <sheetProtection algorithmName="SHA-512" hashValue="4eJlar+PfSm6CSjgVmpkVOls3VXzAPDquuH2HX9OELMMlB+MSorMYVgPsK7hQ9KUVYUbWxeTc5WqbZZTCkL2gg==" saltValue="HXdtYpWCBwAFtBNHCpooSQ==" spinCount="100000" sheet="1" objects="1" scenarios="1"/>
  <mergeCells count="3">
    <mergeCell ref="B21:C21"/>
    <mergeCell ref="D21:E21"/>
    <mergeCell ref="H3:J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3F2C-10C4-466D-A07C-2DC578721C49}">
  <dimension ref="A1:D103"/>
  <sheetViews>
    <sheetView topLeftCell="A80" workbookViewId="0">
      <selection activeCell="B103" sqref="B103"/>
    </sheetView>
  </sheetViews>
  <sheetFormatPr baseColWidth="10" defaultRowHeight="14.25" x14ac:dyDescent="0.2"/>
  <sheetData>
    <row r="1" spans="1:4" x14ac:dyDescent="0.2">
      <c r="A1" t="s">
        <v>49</v>
      </c>
      <c r="B1" t="s">
        <v>48</v>
      </c>
      <c r="C1" t="s">
        <v>51</v>
      </c>
      <c r="D1" t="s">
        <v>50</v>
      </c>
    </row>
    <row r="2" spans="1:4" x14ac:dyDescent="0.2">
      <c r="A2">
        <v>0</v>
      </c>
      <c r="B2">
        <v>0.5</v>
      </c>
    </row>
    <row r="3" spans="1:4" x14ac:dyDescent="0.2">
      <c r="A3">
        <v>0.5</v>
      </c>
      <c r="B3">
        <v>0.5</v>
      </c>
    </row>
    <row r="4" spans="1:4" x14ac:dyDescent="0.2">
      <c r="A4">
        <v>1</v>
      </c>
      <c r="B4">
        <v>0.5</v>
      </c>
    </row>
    <row r="5" spans="1:4" x14ac:dyDescent="0.2">
      <c r="A5">
        <v>2</v>
      </c>
      <c r="B5">
        <v>1</v>
      </c>
    </row>
    <row r="6" spans="1:4" x14ac:dyDescent="0.2">
      <c r="A6">
        <v>3</v>
      </c>
      <c r="B6">
        <v>1</v>
      </c>
    </row>
    <row r="7" spans="1:4" x14ac:dyDescent="0.2">
      <c r="A7">
        <v>4</v>
      </c>
      <c r="B7">
        <v>1</v>
      </c>
    </row>
    <row r="8" spans="1:4" x14ac:dyDescent="0.2">
      <c r="A8">
        <v>5</v>
      </c>
      <c r="B8">
        <v>2</v>
      </c>
    </row>
    <row r="9" spans="1:4" x14ac:dyDescent="0.2">
      <c r="A9">
        <v>6</v>
      </c>
      <c r="B9">
        <v>2</v>
      </c>
    </row>
    <row r="10" spans="1:4" x14ac:dyDescent="0.2">
      <c r="A10">
        <v>7</v>
      </c>
      <c r="B10">
        <v>2</v>
      </c>
    </row>
    <row r="11" spans="1:4" x14ac:dyDescent="0.2">
      <c r="A11">
        <v>8</v>
      </c>
      <c r="B11">
        <v>3</v>
      </c>
    </row>
    <row r="12" spans="1:4" x14ac:dyDescent="0.2">
      <c r="A12">
        <v>9</v>
      </c>
      <c r="B12">
        <v>3</v>
      </c>
    </row>
    <row r="13" spans="1:4" x14ac:dyDescent="0.2">
      <c r="A13">
        <v>10</v>
      </c>
      <c r="B13">
        <v>4</v>
      </c>
    </row>
    <row r="14" spans="1:4" x14ac:dyDescent="0.2">
      <c r="A14">
        <v>11</v>
      </c>
      <c r="B14">
        <v>4</v>
      </c>
    </row>
    <row r="15" spans="1:4" x14ac:dyDescent="0.2">
      <c r="A15">
        <v>12</v>
      </c>
      <c r="B15">
        <v>5</v>
      </c>
    </row>
    <row r="16" spans="1:4" x14ac:dyDescent="0.2">
      <c r="A16">
        <v>13</v>
      </c>
      <c r="B16">
        <v>5</v>
      </c>
    </row>
    <row r="17" spans="1:2" x14ac:dyDescent="0.2">
      <c r="A17">
        <v>14</v>
      </c>
      <c r="B17">
        <v>5</v>
      </c>
    </row>
    <row r="18" spans="1:2" x14ac:dyDescent="0.2">
      <c r="A18">
        <v>15</v>
      </c>
      <c r="B18">
        <v>6</v>
      </c>
    </row>
    <row r="19" spans="1:2" x14ac:dyDescent="0.2">
      <c r="A19">
        <v>16</v>
      </c>
      <c r="B19">
        <v>6</v>
      </c>
    </row>
    <row r="20" spans="1:2" x14ac:dyDescent="0.2">
      <c r="A20">
        <v>17</v>
      </c>
      <c r="B20">
        <v>6</v>
      </c>
    </row>
    <row r="21" spans="1:2" x14ac:dyDescent="0.2">
      <c r="A21">
        <v>18</v>
      </c>
      <c r="B21">
        <v>6</v>
      </c>
    </row>
    <row r="22" spans="1:2" x14ac:dyDescent="0.2">
      <c r="A22">
        <v>19</v>
      </c>
      <c r="B22">
        <v>6</v>
      </c>
    </row>
    <row r="23" spans="1:2" x14ac:dyDescent="0.2">
      <c r="A23">
        <v>20</v>
      </c>
      <c r="B23">
        <v>7</v>
      </c>
    </row>
    <row r="24" spans="1:2" x14ac:dyDescent="0.2">
      <c r="A24">
        <v>21</v>
      </c>
      <c r="B24">
        <v>7</v>
      </c>
    </row>
    <row r="25" spans="1:2" x14ac:dyDescent="0.2">
      <c r="A25">
        <v>22</v>
      </c>
      <c r="B25">
        <v>7</v>
      </c>
    </row>
    <row r="26" spans="1:2" x14ac:dyDescent="0.2">
      <c r="A26">
        <v>23</v>
      </c>
      <c r="B26">
        <v>7</v>
      </c>
    </row>
    <row r="27" spans="1:2" x14ac:dyDescent="0.2">
      <c r="A27">
        <v>24</v>
      </c>
      <c r="B27">
        <v>7</v>
      </c>
    </row>
    <row r="28" spans="1:2" x14ac:dyDescent="0.2">
      <c r="A28">
        <v>25</v>
      </c>
      <c r="B28">
        <v>7</v>
      </c>
    </row>
    <row r="29" spans="1:2" x14ac:dyDescent="0.2">
      <c r="A29">
        <v>26</v>
      </c>
      <c r="B29">
        <v>7</v>
      </c>
    </row>
    <row r="30" spans="1:2" x14ac:dyDescent="0.2">
      <c r="A30">
        <v>27</v>
      </c>
      <c r="B30">
        <v>7</v>
      </c>
    </row>
    <row r="31" spans="1:2" x14ac:dyDescent="0.2">
      <c r="A31">
        <v>28</v>
      </c>
      <c r="B31">
        <v>7</v>
      </c>
    </row>
    <row r="32" spans="1:2" x14ac:dyDescent="0.2">
      <c r="A32">
        <v>29</v>
      </c>
      <c r="B32">
        <v>7</v>
      </c>
    </row>
    <row r="33" spans="1:2" x14ac:dyDescent="0.2">
      <c r="A33">
        <v>30</v>
      </c>
      <c r="B33">
        <v>7</v>
      </c>
    </row>
    <row r="34" spans="1:2" x14ac:dyDescent="0.2">
      <c r="A34">
        <v>31</v>
      </c>
      <c r="B34">
        <v>7</v>
      </c>
    </row>
    <row r="35" spans="1:2" x14ac:dyDescent="0.2">
      <c r="A35">
        <v>32</v>
      </c>
      <c r="B35">
        <v>7</v>
      </c>
    </row>
    <row r="36" spans="1:2" x14ac:dyDescent="0.2">
      <c r="A36">
        <v>33</v>
      </c>
      <c r="B36">
        <v>7</v>
      </c>
    </row>
    <row r="37" spans="1:2" x14ac:dyDescent="0.2">
      <c r="A37">
        <v>34</v>
      </c>
      <c r="B37">
        <v>7</v>
      </c>
    </row>
    <row r="38" spans="1:2" x14ac:dyDescent="0.2">
      <c r="A38">
        <v>35</v>
      </c>
      <c r="B38">
        <v>7</v>
      </c>
    </row>
    <row r="39" spans="1:2" x14ac:dyDescent="0.2">
      <c r="A39">
        <v>36</v>
      </c>
      <c r="B39">
        <v>7</v>
      </c>
    </row>
    <row r="40" spans="1:2" x14ac:dyDescent="0.2">
      <c r="A40">
        <v>37</v>
      </c>
      <c r="B40">
        <v>7</v>
      </c>
    </row>
    <row r="41" spans="1:2" x14ac:dyDescent="0.2">
      <c r="A41">
        <v>38</v>
      </c>
      <c r="B41">
        <v>7</v>
      </c>
    </row>
    <row r="42" spans="1:2" x14ac:dyDescent="0.2">
      <c r="A42">
        <v>39</v>
      </c>
      <c r="B42">
        <v>7</v>
      </c>
    </row>
    <row r="43" spans="1:2" x14ac:dyDescent="0.2">
      <c r="A43">
        <v>40</v>
      </c>
      <c r="B43">
        <v>7</v>
      </c>
    </row>
    <row r="44" spans="1:2" x14ac:dyDescent="0.2">
      <c r="A44">
        <v>41</v>
      </c>
      <c r="B44">
        <v>7</v>
      </c>
    </row>
    <row r="45" spans="1:2" x14ac:dyDescent="0.2">
      <c r="A45">
        <v>42</v>
      </c>
      <c r="B45">
        <v>7</v>
      </c>
    </row>
    <row r="46" spans="1:2" x14ac:dyDescent="0.2">
      <c r="A46">
        <v>43</v>
      </c>
      <c r="B46">
        <v>7</v>
      </c>
    </row>
    <row r="47" spans="1:2" x14ac:dyDescent="0.2">
      <c r="A47">
        <v>44</v>
      </c>
      <c r="B47">
        <v>7</v>
      </c>
    </row>
    <row r="48" spans="1:2" x14ac:dyDescent="0.2">
      <c r="A48">
        <v>45</v>
      </c>
      <c r="B48">
        <v>7</v>
      </c>
    </row>
    <row r="49" spans="1:2" x14ac:dyDescent="0.2">
      <c r="A49">
        <v>46</v>
      </c>
      <c r="B49">
        <v>7</v>
      </c>
    </row>
    <row r="50" spans="1:2" x14ac:dyDescent="0.2">
      <c r="A50">
        <v>47</v>
      </c>
      <c r="B50">
        <v>7</v>
      </c>
    </row>
    <row r="51" spans="1:2" x14ac:dyDescent="0.2">
      <c r="A51">
        <v>48</v>
      </c>
      <c r="B51">
        <v>7</v>
      </c>
    </row>
    <row r="52" spans="1:2" x14ac:dyDescent="0.2">
      <c r="A52">
        <v>49</v>
      </c>
      <c r="B52">
        <v>7</v>
      </c>
    </row>
    <row r="53" spans="1:2" x14ac:dyDescent="0.2">
      <c r="A53">
        <v>50</v>
      </c>
      <c r="B53">
        <v>7</v>
      </c>
    </row>
    <row r="54" spans="1:2" x14ac:dyDescent="0.2">
      <c r="A54">
        <v>51</v>
      </c>
      <c r="B54">
        <v>7</v>
      </c>
    </row>
    <row r="55" spans="1:2" x14ac:dyDescent="0.2">
      <c r="A55">
        <v>52</v>
      </c>
      <c r="B55">
        <v>7</v>
      </c>
    </row>
    <row r="56" spans="1:2" x14ac:dyDescent="0.2">
      <c r="A56">
        <v>53</v>
      </c>
      <c r="B56">
        <v>7</v>
      </c>
    </row>
    <row r="57" spans="1:2" x14ac:dyDescent="0.2">
      <c r="A57">
        <v>54</v>
      </c>
      <c r="B57">
        <v>7</v>
      </c>
    </row>
    <row r="58" spans="1:2" x14ac:dyDescent="0.2">
      <c r="A58">
        <v>55</v>
      </c>
      <c r="B58">
        <v>7</v>
      </c>
    </row>
    <row r="59" spans="1:2" x14ac:dyDescent="0.2">
      <c r="A59">
        <v>56</v>
      </c>
      <c r="B59">
        <v>7</v>
      </c>
    </row>
    <row r="60" spans="1:2" x14ac:dyDescent="0.2">
      <c r="A60">
        <v>57</v>
      </c>
      <c r="B60">
        <v>7</v>
      </c>
    </row>
    <row r="61" spans="1:2" x14ac:dyDescent="0.2">
      <c r="A61">
        <v>58</v>
      </c>
      <c r="B61">
        <v>7</v>
      </c>
    </row>
    <row r="62" spans="1:2" x14ac:dyDescent="0.2">
      <c r="A62">
        <v>59</v>
      </c>
      <c r="B62">
        <v>7</v>
      </c>
    </row>
    <row r="63" spans="1:2" x14ac:dyDescent="0.2">
      <c r="A63">
        <v>60</v>
      </c>
      <c r="B63">
        <v>7</v>
      </c>
    </row>
    <row r="64" spans="1:2" x14ac:dyDescent="0.2">
      <c r="A64">
        <v>61</v>
      </c>
      <c r="B64">
        <v>7</v>
      </c>
    </row>
    <row r="65" spans="1:2" x14ac:dyDescent="0.2">
      <c r="A65">
        <v>62</v>
      </c>
      <c r="B65">
        <v>7</v>
      </c>
    </row>
    <row r="66" spans="1:2" x14ac:dyDescent="0.2">
      <c r="A66">
        <v>63</v>
      </c>
      <c r="B66">
        <v>7</v>
      </c>
    </row>
    <row r="67" spans="1:2" x14ac:dyDescent="0.2">
      <c r="A67">
        <v>64</v>
      </c>
      <c r="B67">
        <v>7</v>
      </c>
    </row>
    <row r="68" spans="1:2" x14ac:dyDescent="0.2">
      <c r="A68">
        <v>65</v>
      </c>
      <c r="B68">
        <v>7</v>
      </c>
    </row>
    <row r="69" spans="1:2" x14ac:dyDescent="0.2">
      <c r="A69">
        <v>66</v>
      </c>
      <c r="B69">
        <v>7</v>
      </c>
    </row>
    <row r="70" spans="1:2" x14ac:dyDescent="0.2">
      <c r="A70">
        <v>67</v>
      </c>
      <c r="B70">
        <v>7</v>
      </c>
    </row>
    <row r="71" spans="1:2" x14ac:dyDescent="0.2">
      <c r="A71">
        <v>68</v>
      </c>
      <c r="B71">
        <v>7</v>
      </c>
    </row>
    <row r="72" spans="1:2" x14ac:dyDescent="0.2">
      <c r="A72">
        <v>69</v>
      </c>
      <c r="B72">
        <v>7</v>
      </c>
    </row>
    <row r="73" spans="1:2" x14ac:dyDescent="0.2">
      <c r="A73">
        <v>70</v>
      </c>
      <c r="B73">
        <v>7</v>
      </c>
    </row>
    <row r="74" spans="1:2" x14ac:dyDescent="0.2">
      <c r="A74">
        <v>71</v>
      </c>
      <c r="B74">
        <v>7</v>
      </c>
    </row>
    <row r="75" spans="1:2" x14ac:dyDescent="0.2">
      <c r="A75">
        <v>72</v>
      </c>
      <c r="B75">
        <v>7</v>
      </c>
    </row>
    <row r="76" spans="1:2" x14ac:dyDescent="0.2">
      <c r="A76">
        <v>73</v>
      </c>
      <c r="B76">
        <v>7</v>
      </c>
    </row>
    <row r="77" spans="1:2" x14ac:dyDescent="0.2">
      <c r="A77">
        <v>74</v>
      </c>
      <c r="B77">
        <v>7</v>
      </c>
    </row>
    <row r="78" spans="1:2" x14ac:dyDescent="0.2">
      <c r="A78">
        <v>75</v>
      </c>
      <c r="B78">
        <v>7</v>
      </c>
    </row>
    <row r="79" spans="1:2" x14ac:dyDescent="0.2">
      <c r="A79">
        <v>76</v>
      </c>
      <c r="B79">
        <v>7</v>
      </c>
    </row>
    <row r="80" spans="1:2" x14ac:dyDescent="0.2">
      <c r="A80">
        <v>77</v>
      </c>
      <c r="B80">
        <v>7</v>
      </c>
    </row>
    <row r="81" spans="1:2" x14ac:dyDescent="0.2">
      <c r="A81">
        <v>80</v>
      </c>
      <c r="B81">
        <v>7</v>
      </c>
    </row>
    <row r="82" spans="1:2" x14ac:dyDescent="0.2">
      <c r="A82">
        <v>79</v>
      </c>
      <c r="B82">
        <v>7</v>
      </c>
    </row>
    <row r="83" spans="1:2" x14ac:dyDescent="0.2">
      <c r="A83">
        <v>80</v>
      </c>
      <c r="B83">
        <v>7</v>
      </c>
    </row>
    <row r="84" spans="1:2" x14ac:dyDescent="0.2">
      <c r="A84">
        <v>81</v>
      </c>
      <c r="B84">
        <v>7</v>
      </c>
    </row>
    <row r="85" spans="1:2" x14ac:dyDescent="0.2">
      <c r="A85">
        <v>82</v>
      </c>
      <c r="B85">
        <v>7</v>
      </c>
    </row>
    <row r="86" spans="1:2" x14ac:dyDescent="0.2">
      <c r="A86">
        <v>83</v>
      </c>
      <c r="B86">
        <v>7</v>
      </c>
    </row>
    <row r="87" spans="1:2" x14ac:dyDescent="0.2">
      <c r="A87">
        <v>84</v>
      </c>
      <c r="B87">
        <v>7</v>
      </c>
    </row>
    <row r="88" spans="1:2" x14ac:dyDescent="0.2">
      <c r="A88">
        <v>85</v>
      </c>
      <c r="B88">
        <v>7</v>
      </c>
    </row>
    <row r="89" spans="1:2" x14ac:dyDescent="0.2">
      <c r="A89">
        <v>86</v>
      </c>
      <c r="B89">
        <v>7</v>
      </c>
    </row>
    <row r="90" spans="1:2" x14ac:dyDescent="0.2">
      <c r="A90">
        <v>87</v>
      </c>
      <c r="B90">
        <v>7</v>
      </c>
    </row>
    <row r="91" spans="1:2" x14ac:dyDescent="0.2">
      <c r="A91">
        <v>88</v>
      </c>
      <c r="B91">
        <v>7</v>
      </c>
    </row>
    <row r="92" spans="1:2" x14ac:dyDescent="0.2">
      <c r="A92">
        <v>89</v>
      </c>
      <c r="B92">
        <v>7</v>
      </c>
    </row>
    <row r="93" spans="1:2" x14ac:dyDescent="0.2">
      <c r="A93">
        <v>90</v>
      </c>
      <c r="B93">
        <v>7</v>
      </c>
    </row>
    <row r="94" spans="1:2" x14ac:dyDescent="0.2">
      <c r="A94">
        <v>91</v>
      </c>
      <c r="B94">
        <v>7</v>
      </c>
    </row>
    <row r="95" spans="1:2" x14ac:dyDescent="0.2">
      <c r="A95">
        <v>92</v>
      </c>
      <c r="B95">
        <v>7</v>
      </c>
    </row>
    <row r="96" spans="1:2" x14ac:dyDescent="0.2">
      <c r="A96">
        <v>93</v>
      </c>
      <c r="B96">
        <v>7</v>
      </c>
    </row>
    <row r="97" spans="1:2" x14ac:dyDescent="0.2">
      <c r="A97">
        <v>94</v>
      </c>
      <c r="B97">
        <v>7</v>
      </c>
    </row>
    <row r="98" spans="1:2" x14ac:dyDescent="0.2">
      <c r="A98">
        <v>95</v>
      </c>
      <c r="B98">
        <v>7</v>
      </c>
    </row>
    <row r="99" spans="1:2" x14ac:dyDescent="0.2">
      <c r="A99">
        <v>96</v>
      </c>
      <c r="B99">
        <v>7</v>
      </c>
    </row>
    <row r="100" spans="1:2" x14ac:dyDescent="0.2">
      <c r="A100">
        <v>97</v>
      </c>
      <c r="B100">
        <v>7</v>
      </c>
    </row>
    <row r="101" spans="1:2" x14ac:dyDescent="0.2">
      <c r="A101">
        <v>98</v>
      </c>
      <c r="B101">
        <v>7</v>
      </c>
    </row>
    <row r="102" spans="1:2" x14ac:dyDescent="0.2">
      <c r="A102">
        <v>99</v>
      </c>
      <c r="B102">
        <v>7</v>
      </c>
    </row>
    <row r="103" spans="1:2" x14ac:dyDescent="0.2">
      <c r="A103">
        <v>100</v>
      </c>
      <c r="B103">
        <v>7</v>
      </c>
    </row>
  </sheetData>
  <sheetProtection algorithmName="SHA-512" hashValue="an44uTcXMAYUEyeJnVSQSGO3n2fPQWYPwtC5qsIHsVGWxab66TZDYbaJBCPhsu32/5E3ALa+hRxjRnmJ/8dY4Q==" saltValue="5FyBcwSEVlyJdW5zJbIEG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Eingabe</vt:lpstr>
      <vt:lpstr>Berechnung</vt:lpstr>
      <vt:lpstr>KFrist</vt:lpstr>
      <vt:lpstr>Eingabe!Druckbereich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Haymann</dc:creator>
  <cp:lastModifiedBy>Thomas Haymann</cp:lastModifiedBy>
  <cp:lastPrinted>2022-02-22T12:32:49Z</cp:lastPrinted>
  <dcterms:created xsi:type="dcterms:W3CDTF">2022-02-04T06:18:38Z</dcterms:created>
  <dcterms:modified xsi:type="dcterms:W3CDTF">2022-02-22T12:33:03Z</dcterms:modified>
</cp:coreProperties>
</file>