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C:\Eigene Dateien C\Büro\Fachbereiche\Arbeitsrecht\Berechnungen\"/>
    </mc:Choice>
  </mc:AlternateContent>
  <xr:revisionPtr revIDLastSave="0" documentId="13_ncr:1_{271A4AEC-3152-4F66-81F6-1542A8951BA5}" xr6:coauthVersionLast="47" xr6:coauthVersionMax="47" xr10:uidLastSave="{00000000-0000-0000-0000-000000000000}"/>
  <workbookProtection workbookAlgorithmName="SHA-512" workbookHashValue="KsPwNuHLxkMXdp5fbuUHzioSSS19CKAjJnRYijfhJFYaUVXoot9aUbgWtpLAdVhaKkpRTbTTn71fejVbyvY3FA==" workbookSaltValue="JcJe8v1ZFSVplD1IgYhqxw==" workbookSpinCount="100000" lockStructure="1"/>
  <bookViews>
    <workbookView xWindow="-120" yWindow="-120" windowWidth="29040" windowHeight="15840" xr2:uid="{F2444F90-D9CB-4E74-BAF4-BC54CC59DABF}"/>
  </bookViews>
  <sheets>
    <sheet name="Eingabe" sheetId="1" r:id="rId1"/>
    <sheet name="Berechnung" sheetId="2" state="hidden" r:id="rId2"/>
    <sheet name="KFrist" sheetId="3"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3" i="2" l="1"/>
  <c r="N24" i="2"/>
  <c r="N25" i="2"/>
  <c r="N26" i="2"/>
  <c r="N27" i="2"/>
  <c r="N28" i="2"/>
  <c r="N29" i="2"/>
  <c r="N30" i="2"/>
  <c r="N31" i="2"/>
  <c r="N32" i="2"/>
  <c r="N33" i="2"/>
  <c r="N34" i="2"/>
  <c r="N35" i="2"/>
  <c r="N36" i="2"/>
  <c r="N37" i="2"/>
  <c r="N38" i="2"/>
  <c r="N39" i="2"/>
  <c r="N40" i="2"/>
  <c r="N41" i="2"/>
  <c r="N42" i="2"/>
  <c r="N43" i="2"/>
  <c r="N44" i="2"/>
  <c r="O69" i="1" s="1"/>
  <c r="N45" i="2"/>
  <c r="N46" i="2"/>
  <c r="N47" i="2"/>
  <c r="N48" i="2"/>
  <c r="N49" i="2"/>
  <c r="N50" i="2"/>
  <c r="N51" i="2"/>
  <c r="N52" i="2"/>
  <c r="O77" i="1" s="1"/>
  <c r="N53" i="2"/>
  <c r="N54" i="2"/>
  <c r="N55" i="2"/>
  <c r="N56" i="2"/>
  <c r="N57" i="2"/>
  <c r="N58" i="2"/>
  <c r="N59" i="2"/>
  <c r="N60" i="2"/>
  <c r="O85" i="1" s="1"/>
  <c r="N61" i="2"/>
  <c r="N62" i="2"/>
  <c r="N63" i="2"/>
  <c r="N64" i="2"/>
  <c r="N65" i="2"/>
  <c r="N66" i="2"/>
  <c r="N67" i="2"/>
  <c r="N68" i="2"/>
  <c r="O93" i="1" s="1"/>
  <c r="N69" i="2"/>
  <c r="N70" i="2"/>
  <c r="N71" i="2"/>
  <c r="N72" i="2"/>
  <c r="N73" i="2"/>
  <c r="N74" i="2"/>
  <c r="N75" i="2"/>
  <c r="N76" i="2"/>
  <c r="O101" i="1" s="1"/>
  <c r="N77" i="2"/>
  <c r="N78" i="2"/>
  <c r="N79" i="2"/>
  <c r="N80" i="2"/>
  <c r="N81" i="2"/>
  <c r="N82" i="2"/>
  <c r="N83" i="2"/>
  <c r="N84" i="2"/>
  <c r="O109" i="1" s="1"/>
  <c r="N85" i="2"/>
  <c r="N86" i="2"/>
  <c r="N87" i="2"/>
  <c r="N88" i="2"/>
  <c r="N89" i="2"/>
  <c r="N90" i="2"/>
  <c r="N91" i="2"/>
  <c r="N92" i="2"/>
  <c r="O117" i="1" s="1"/>
  <c r="N93" i="2"/>
  <c r="N94" i="2"/>
  <c r="N95" i="2"/>
  <c r="N96" i="2"/>
  <c r="N97" i="2"/>
  <c r="N98" i="2"/>
  <c r="N99" i="2"/>
  <c r="N100" i="2"/>
  <c r="O125" i="1" s="1"/>
  <c r="N101" i="2"/>
  <c r="N102" i="2"/>
  <c r="N103" i="2"/>
  <c r="N104" i="2"/>
  <c r="N105" i="2"/>
  <c r="N106" i="2"/>
  <c r="N107" i="2"/>
  <c r="N108" i="2"/>
  <c r="O133" i="1" s="1"/>
  <c r="N109" i="2"/>
  <c r="N110" i="2"/>
  <c r="N111" i="2"/>
  <c r="N112" i="2"/>
  <c r="N113" i="2"/>
  <c r="N114" i="2"/>
  <c r="N115" i="2"/>
  <c r="N116" i="2"/>
  <c r="O141" i="1" s="1"/>
  <c r="N117" i="2"/>
  <c r="N118" i="2"/>
  <c r="N119" i="2"/>
  <c r="N120" i="2"/>
  <c r="N121" i="2"/>
  <c r="N122" i="2"/>
  <c r="N22" i="2"/>
  <c r="A41" i="2"/>
  <c r="B41" i="2"/>
  <c r="C41" i="2" s="1"/>
  <c r="D41" i="2"/>
  <c r="E41" i="2"/>
  <c r="F41" i="2"/>
  <c r="G41" i="2"/>
  <c r="H41" i="2"/>
  <c r="I41" i="2"/>
  <c r="J41" i="2"/>
  <c r="L41" i="2" s="1"/>
  <c r="K41" i="2"/>
  <c r="M41" i="2"/>
  <c r="O41" i="2"/>
  <c r="P41" i="2"/>
  <c r="Q41" i="2"/>
  <c r="R41" i="2"/>
  <c r="A42" i="2"/>
  <c r="B42" i="2"/>
  <c r="C42" i="2"/>
  <c r="D42" i="2"/>
  <c r="N67" i="1" s="1"/>
  <c r="E42" i="2"/>
  <c r="F42" i="2"/>
  <c r="G42" i="2"/>
  <c r="H42" i="2"/>
  <c r="I42" i="2"/>
  <c r="J42" i="2"/>
  <c r="K42" i="2"/>
  <c r="L42" i="2"/>
  <c r="M42" i="2"/>
  <c r="O67" i="1"/>
  <c r="O42" i="2"/>
  <c r="P42" i="2"/>
  <c r="Q42" i="2"/>
  <c r="R42" i="2"/>
  <c r="Q67" i="1" s="1"/>
  <c r="A43" i="2"/>
  <c r="B43" i="2"/>
  <c r="M68" i="1" s="1"/>
  <c r="D43" i="2"/>
  <c r="N68" i="1" s="1"/>
  <c r="E43" i="2"/>
  <c r="F43" i="2"/>
  <c r="G43" i="2"/>
  <c r="H43" i="2"/>
  <c r="I43" i="2"/>
  <c r="J43" i="2"/>
  <c r="L43" i="2" s="1"/>
  <c r="K43" i="2"/>
  <c r="M43" i="2"/>
  <c r="O43" i="2"/>
  <c r="P43" i="2"/>
  <c r="Q43" i="2"/>
  <c r="R43" i="2"/>
  <c r="A44" i="2"/>
  <c r="B44" i="2"/>
  <c r="C44" i="2" s="1"/>
  <c r="D44" i="2"/>
  <c r="E44" i="2"/>
  <c r="F44" i="2"/>
  <c r="G44" i="2"/>
  <c r="H44" i="2"/>
  <c r="I44" i="2"/>
  <c r="J44" i="2"/>
  <c r="L44" i="2" s="1"/>
  <c r="K44" i="2"/>
  <c r="M44" i="2"/>
  <c r="O44" i="2"/>
  <c r="P44" i="2"/>
  <c r="Q44" i="2"/>
  <c r="R44" i="2"/>
  <c r="A45" i="2"/>
  <c r="B45" i="2"/>
  <c r="C45" i="2" s="1"/>
  <c r="D45" i="2"/>
  <c r="E45" i="2"/>
  <c r="F45" i="2"/>
  <c r="G45" i="2"/>
  <c r="H45" i="2"/>
  <c r="I45" i="2"/>
  <c r="J45" i="2"/>
  <c r="L45" i="2" s="1"/>
  <c r="K45" i="2"/>
  <c r="M45" i="2"/>
  <c r="O70" i="1"/>
  <c r="O45" i="2"/>
  <c r="P45" i="2"/>
  <c r="Q45" i="2"/>
  <c r="R45" i="2"/>
  <c r="A46" i="2"/>
  <c r="B46" i="2"/>
  <c r="C46" i="2"/>
  <c r="D46" i="2"/>
  <c r="N71" i="1" s="1"/>
  <c r="E46" i="2"/>
  <c r="F46" i="2"/>
  <c r="G46" i="2"/>
  <c r="H46" i="2"/>
  <c r="I46" i="2"/>
  <c r="J46" i="2"/>
  <c r="K46" i="2"/>
  <c r="L46" i="2"/>
  <c r="M46" i="2"/>
  <c r="O71" i="1"/>
  <c r="O46" i="2"/>
  <c r="P46" i="2"/>
  <c r="Q46" i="2"/>
  <c r="R46" i="2"/>
  <c r="Q71" i="1" s="1"/>
  <c r="A47" i="2"/>
  <c r="B47" i="2"/>
  <c r="M72" i="1" s="1"/>
  <c r="D47" i="2"/>
  <c r="N72" i="1" s="1"/>
  <c r="E47" i="2"/>
  <c r="F47" i="2"/>
  <c r="G47" i="2"/>
  <c r="H47" i="2"/>
  <c r="I47" i="2"/>
  <c r="J47" i="2"/>
  <c r="L47" i="2" s="1"/>
  <c r="K47" i="2"/>
  <c r="M47" i="2"/>
  <c r="O47" i="2"/>
  <c r="P47" i="2"/>
  <c r="Q47" i="2"/>
  <c r="R47" i="2"/>
  <c r="A48" i="2"/>
  <c r="B48" i="2"/>
  <c r="C48" i="2" s="1"/>
  <c r="D48" i="2"/>
  <c r="E48" i="2"/>
  <c r="F48" i="2"/>
  <c r="G48" i="2"/>
  <c r="H48" i="2"/>
  <c r="I48" i="2"/>
  <c r="J48" i="2"/>
  <c r="L48" i="2" s="1"/>
  <c r="K48" i="2"/>
  <c r="M48" i="2"/>
  <c r="O48" i="2"/>
  <c r="P48" i="2"/>
  <c r="Q48" i="2"/>
  <c r="R48" i="2"/>
  <c r="A49" i="2"/>
  <c r="B49" i="2"/>
  <c r="C49" i="2" s="1"/>
  <c r="D49" i="2"/>
  <c r="E49" i="2"/>
  <c r="F49" i="2"/>
  <c r="G49" i="2"/>
  <c r="H49" i="2"/>
  <c r="I49" i="2"/>
  <c r="J49" i="2"/>
  <c r="L49" i="2" s="1"/>
  <c r="K49" i="2"/>
  <c r="M49" i="2"/>
  <c r="O74" i="1"/>
  <c r="O49" i="2"/>
  <c r="P49" i="2"/>
  <c r="Q49" i="2"/>
  <c r="R49" i="2"/>
  <c r="A50" i="2"/>
  <c r="B50" i="2"/>
  <c r="C50" i="2"/>
  <c r="D50" i="2"/>
  <c r="N75" i="1" s="1"/>
  <c r="E50" i="2"/>
  <c r="F50" i="2"/>
  <c r="G50" i="2"/>
  <c r="H50" i="2"/>
  <c r="I50" i="2"/>
  <c r="J50" i="2"/>
  <c r="K50" i="2"/>
  <c r="L50" i="2"/>
  <c r="M50" i="2"/>
  <c r="O75" i="1"/>
  <c r="O50" i="2"/>
  <c r="P50" i="2"/>
  <c r="Q50" i="2"/>
  <c r="R50" i="2"/>
  <c r="Q75" i="1" s="1"/>
  <c r="A51" i="2"/>
  <c r="B51" i="2"/>
  <c r="M76" i="1" s="1"/>
  <c r="D51" i="2"/>
  <c r="N76" i="1" s="1"/>
  <c r="E51" i="2"/>
  <c r="F51" i="2"/>
  <c r="G51" i="2"/>
  <c r="H51" i="2"/>
  <c r="I51" i="2"/>
  <c r="J51" i="2"/>
  <c r="L51" i="2" s="1"/>
  <c r="K51" i="2"/>
  <c r="M51" i="2"/>
  <c r="O51" i="2"/>
  <c r="P51" i="2"/>
  <c r="Q51" i="2"/>
  <c r="R51" i="2"/>
  <c r="A52" i="2"/>
  <c r="B52" i="2"/>
  <c r="C52" i="2" s="1"/>
  <c r="D52" i="2"/>
  <c r="E52" i="2"/>
  <c r="F52" i="2"/>
  <c r="G52" i="2"/>
  <c r="H52" i="2"/>
  <c r="I52" i="2"/>
  <c r="J52" i="2"/>
  <c r="L52" i="2" s="1"/>
  <c r="K52" i="2"/>
  <c r="M52" i="2"/>
  <c r="O52" i="2"/>
  <c r="P52" i="2"/>
  <c r="Q52" i="2"/>
  <c r="R52" i="2"/>
  <c r="A53" i="2"/>
  <c r="B53" i="2"/>
  <c r="C53" i="2" s="1"/>
  <c r="D53" i="2"/>
  <c r="E53" i="2"/>
  <c r="F53" i="2"/>
  <c r="G53" i="2"/>
  <c r="H53" i="2"/>
  <c r="I53" i="2"/>
  <c r="J53" i="2"/>
  <c r="L53" i="2" s="1"/>
  <c r="K53" i="2"/>
  <c r="M53" i="2"/>
  <c r="O78" i="1"/>
  <c r="O53" i="2"/>
  <c r="P53" i="2"/>
  <c r="Q53" i="2"/>
  <c r="R53" i="2"/>
  <c r="A54" i="2"/>
  <c r="B54" i="2"/>
  <c r="C54" i="2"/>
  <c r="D54" i="2"/>
  <c r="N79" i="1" s="1"/>
  <c r="E54" i="2"/>
  <c r="F54" i="2"/>
  <c r="G54" i="2"/>
  <c r="H54" i="2"/>
  <c r="I54" i="2"/>
  <c r="J54" i="2"/>
  <c r="K54" i="2"/>
  <c r="L54" i="2"/>
  <c r="M54" i="2"/>
  <c r="O79" i="1"/>
  <c r="O54" i="2"/>
  <c r="P54" i="2"/>
  <c r="Q54" i="2"/>
  <c r="R54" i="2"/>
  <c r="Q79" i="1" s="1"/>
  <c r="A55" i="2"/>
  <c r="B55" i="2"/>
  <c r="M80" i="1" s="1"/>
  <c r="D55" i="2"/>
  <c r="N80" i="1" s="1"/>
  <c r="E55" i="2"/>
  <c r="F55" i="2"/>
  <c r="G55" i="2"/>
  <c r="H55" i="2"/>
  <c r="I55" i="2"/>
  <c r="J55" i="2"/>
  <c r="L55" i="2" s="1"/>
  <c r="K55" i="2"/>
  <c r="M55" i="2"/>
  <c r="O55" i="2"/>
  <c r="P55" i="2"/>
  <c r="Q55" i="2"/>
  <c r="R55" i="2"/>
  <c r="A56" i="2"/>
  <c r="B56" i="2"/>
  <c r="C56" i="2" s="1"/>
  <c r="D56" i="2"/>
  <c r="E56" i="2"/>
  <c r="F56" i="2"/>
  <c r="G56" i="2"/>
  <c r="H56" i="2"/>
  <c r="I56" i="2"/>
  <c r="J56" i="2"/>
  <c r="L56" i="2" s="1"/>
  <c r="K56" i="2"/>
  <c r="M56" i="2"/>
  <c r="O56" i="2"/>
  <c r="P56" i="2"/>
  <c r="Q56" i="2"/>
  <c r="R56" i="2"/>
  <c r="A57" i="2"/>
  <c r="B57" i="2"/>
  <c r="C57" i="2" s="1"/>
  <c r="D57" i="2"/>
  <c r="E57" i="2"/>
  <c r="F57" i="2"/>
  <c r="G57" i="2"/>
  <c r="H57" i="2"/>
  <c r="I57" i="2"/>
  <c r="J57" i="2"/>
  <c r="L57" i="2" s="1"/>
  <c r="K57" i="2"/>
  <c r="M57" i="2"/>
  <c r="O82" i="1"/>
  <c r="O57" i="2"/>
  <c r="P57" i="2"/>
  <c r="Q57" i="2"/>
  <c r="R57" i="2"/>
  <c r="A58" i="2"/>
  <c r="B58" i="2"/>
  <c r="C58" i="2"/>
  <c r="D58" i="2"/>
  <c r="N83" i="1" s="1"/>
  <c r="E58" i="2"/>
  <c r="F58" i="2"/>
  <c r="G58" i="2"/>
  <c r="H58" i="2"/>
  <c r="I58" i="2"/>
  <c r="J58" i="2"/>
  <c r="K58" i="2"/>
  <c r="L58" i="2"/>
  <c r="M58" i="2"/>
  <c r="O83" i="1"/>
  <c r="O58" i="2"/>
  <c r="P58" i="2"/>
  <c r="Q58" i="2"/>
  <c r="R58" i="2"/>
  <c r="Q83" i="1" s="1"/>
  <c r="A59" i="2"/>
  <c r="B59" i="2"/>
  <c r="M84" i="1" s="1"/>
  <c r="D59" i="2"/>
  <c r="N84" i="1" s="1"/>
  <c r="E59" i="2"/>
  <c r="F59" i="2"/>
  <c r="G59" i="2"/>
  <c r="H59" i="2"/>
  <c r="I59" i="2"/>
  <c r="J59" i="2"/>
  <c r="L59" i="2" s="1"/>
  <c r="K59" i="2"/>
  <c r="M59" i="2"/>
  <c r="O59" i="2"/>
  <c r="P59" i="2"/>
  <c r="Q59" i="2"/>
  <c r="R59" i="2"/>
  <c r="A60" i="2"/>
  <c r="B60" i="2"/>
  <c r="C60" i="2" s="1"/>
  <c r="D60" i="2"/>
  <c r="E60" i="2"/>
  <c r="F60" i="2"/>
  <c r="G60" i="2"/>
  <c r="H60" i="2"/>
  <c r="I60" i="2"/>
  <c r="J60" i="2"/>
  <c r="L60" i="2" s="1"/>
  <c r="K60" i="2"/>
  <c r="M60" i="2"/>
  <c r="O60" i="2"/>
  <c r="P60" i="2"/>
  <c r="Q60" i="2"/>
  <c r="R60" i="2"/>
  <c r="A61" i="2"/>
  <c r="B61" i="2"/>
  <c r="C61" i="2" s="1"/>
  <c r="D61" i="2"/>
  <c r="E61" i="2"/>
  <c r="F61" i="2"/>
  <c r="G61" i="2"/>
  <c r="H61" i="2"/>
  <c r="I61" i="2"/>
  <c r="J61" i="2"/>
  <c r="L61" i="2" s="1"/>
  <c r="K61" i="2"/>
  <c r="M61" i="2"/>
  <c r="O86" i="1"/>
  <c r="O61" i="2"/>
  <c r="P61" i="2"/>
  <c r="Q61" i="2"/>
  <c r="R61" i="2"/>
  <c r="A62" i="2"/>
  <c r="B62" i="2"/>
  <c r="C62" i="2"/>
  <c r="D62" i="2"/>
  <c r="N87" i="1" s="1"/>
  <c r="E62" i="2"/>
  <c r="F62" i="2"/>
  <c r="G62" i="2"/>
  <c r="H62" i="2"/>
  <c r="I62" i="2"/>
  <c r="J62" i="2"/>
  <c r="K62" i="2"/>
  <c r="L62" i="2"/>
  <c r="M62" i="2"/>
  <c r="O87" i="1"/>
  <c r="O62" i="2"/>
  <c r="P62" i="2"/>
  <c r="Q62" i="2"/>
  <c r="R62" i="2"/>
  <c r="Q87" i="1" s="1"/>
  <c r="A63" i="2"/>
  <c r="B63" i="2"/>
  <c r="M88" i="1" s="1"/>
  <c r="D63" i="2"/>
  <c r="N88" i="1" s="1"/>
  <c r="E63" i="2"/>
  <c r="F63" i="2"/>
  <c r="G63" i="2"/>
  <c r="H63" i="2"/>
  <c r="I63" i="2"/>
  <c r="J63" i="2"/>
  <c r="L63" i="2" s="1"/>
  <c r="K63" i="2"/>
  <c r="M63" i="2"/>
  <c r="O63" i="2"/>
  <c r="P63" i="2"/>
  <c r="Q63" i="2"/>
  <c r="R63" i="2"/>
  <c r="A64" i="2"/>
  <c r="B64" i="2"/>
  <c r="C64" i="2" s="1"/>
  <c r="D64" i="2"/>
  <c r="E64" i="2"/>
  <c r="F64" i="2"/>
  <c r="G64" i="2"/>
  <c r="H64" i="2"/>
  <c r="I64" i="2"/>
  <c r="J64" i="2"/>
  <c r="L64" i="2" s="1"/>
  <c r="K64" i="2"/>
  <c r="M64" i="2"/>
  <c r="O64" i="2"/>
  <c r="P64" i="2"/>
  <c r="Q64" i="2"/>
  <c r="R64" i="2"/>
  <c r="A65" i="2"/>
  <c r="B65" i="2"/>
  <c r="C65" i="2" s="1"/>
  <c r="D65" i="2"/>
  <c r="E65" i="2"/>
  <c r="F65" i="2"/>
  <c r="G65" i="2"/>
  <c r="H65" i="2"/>
  <c r="I65" i="2"/>
  <c r="J65" i="2"/>
  <c r="L65" i="2" s="1"/>
  <c r="K65" i="2"/>
  <c r="M65" i="2"/>
  <c r="O90" i="1"/>
  <c r="O65" i="2"/>
  <c r="P65" i="2"/>
  <c r="Q65" i="2"/>
  <c r="R65" i="2"/>
  <c r="A66" i="2"/>
  <c r="B66" i="2"/>
  <c r="C66" i="2" s="1"/>
  <c r="D66" i="2"/>
  <c r="N91" i="1" s="1"/>
  <c r="E66" i="2"/>
  <c r="F66" i="2"/>
  <c r="G66" i="2"/>
  <c r="H66" i="2"/>
  <c r="I66" i="2"/>
  <c r="J66" i="2"/>
  <c r="K66" i="2"/>
  <c r="L66" i="2"/>
  <c r="M66" i="2"/>
  <c r="O91" i="1"/>
  <c r="O66" i="2"/>
  <c r="P66" i="2"/>
  <c r="Q66" i="2"/>
  <c r="R66" i="2"/>
  <c r="A67" i="2"/>
  <c r="B67" i="2"/>
  <c r="M92" i="1" s="1"/>
  <c r="D67" i="2"/>
  <c r="N92" i="1" s="1"/>
  <c r="E67" i="2"/>
  <c r="F67" i="2"/>
  <c r="G67" i="2"/>
  <c r="H67" i="2"/>
  <c r="I67" i="2"/>
  <c r="J67" i="2"/>
  <c r="L67" i="2" s="1"/>
  <c r="K67" i="2"/>
  <c r="M67" i="2"/>
  <c r="O67" i="2"/>
  <c r="P67" i="2"/>
  <c r="Q67" i="2"/>
  <c r="R67" i="2"/>
  <c r="A68" i="2"/>
  <c r="B68" i="2"/>
  <c r="C68" i="2" s="1"/>
  <c r="D68" i="2"/>
  <c r="E68" i="2"/>
  <c r="F68" i="2"/>
  <c r="G68" i="2"/>
  <c r="H68" i="2"/>
  <c r="I68" i="2"/>
  <c r="J68" i="2"/>
  <c r="L68" i="2" s="1"/>
  <c r="K68" i="2"/>
  <c r="M68" i="2"/>
  <c r="O68" i="2"/>
  <c r="P68" i="2"/>
  <c r="Q68" i="2"/>
  <c r="R68" i="2"/>
  <c r="A69" i="2"/>
  <c r="B69" i="2"/>
  <c r="C69" i="2" s="1"/>
  <c r="D69" i="2"/>
  <c r="E69" i="2"/>
  <c r="F69" i="2"/>
  <c r="G69" i="2"/>
  <c r="H69" i="2"/>
  <c r="I69" i="2"/>
  <c r="J69" i="2"/>
  <c r="K69" i="2"/>
  <c r="L69" i="2"/>
  <c r="M69" i="2"/>
  <c r="O94" i="1"/>
  <c r="O69" i="2"/>
  <c r="P69" i="2"/>
  <c r="Q69" i="2"/>
  <c r="R69" i="2"/>
  <c r="A70" i="2"/>
  <c r="B70" i="2"/>
  <c r="C70" i="2" s="1"/>
  <c r="D70" i="2"/>
  <c r="N95" i="1" s="1"/>
  <c r="E70" i="2"/>
  <c r="F70" i="2"/>
  <c r="G70" i="2"/>
  <c r="H70" i="2"/>
  <c r="I70" i="2"/>
  <c r="J70" i="2"/>
  <c r="K70" i="2"/>
  <c r="L70" i="2"/>
  <c r="M70" i="2"/>
  <c r="O95" i="1"/>
  <c r="O70" i="2"/>
  <c r="P70" i="2"/>
  <c r="Q70" i="2"/>
  <c r="R70" i="2"/>
  <c r="A71" i="2"/>
  <c r="B71" i="2"/>
  <c r="M96" i="1" s="1"/>
  <c r="D71" i="2"/>
  <c r="N96" i="1" s="1"/>
  <c r="E71" i="2"/>
  <c r="F71" i="2"/>
  <c r="G71" i="2"/>
  <c r="H71" i="2"/>
  <c r="I71" i="2"/>
  <c r="J71" i="2"/>
  <c r="L71" i="2" s="1"/>
  <c r="K71" i="2"/>
  <c r="M71" i="2"/>
  <c r="O71" i="2"/>
  <c r="P71" i="2"/>
  <c r="Q71" i="2"/>
  <c r="R71" i="2"/>
  <c r="A72" i="2"/>
  <c r="B72" i="2"/>
  <c r="C72" i="2" s="1"/>
  <c r="D72" i="2"/>
  <c r="E72" i="2"/>
  <c r="F72" i="2"/>
  <c r="G72" i="2"/>
  <c r="H72" i="2"/>
  <c r="I72" i="2"/>
  <c r="J72" i="2"/>
  <c r="L72" i="2" s="1"/>
  <c r="K72" i="2"/>
  <c r="M72" i="2"/>
  <c r="O72" i="2"/>
  <c r="P72" i="2"/>
  <c r="Q72" i="2"/>
  <c r="R72" i="2"/>
  <c r="A73" i="2"/>
  <c r="B73" i="2"/>
  <c r="C73" i="2" s="1"/>
  <c r="D73" i="2"/>
  <c r="E73" i="2"/>
  <c r="F73" i="2"/>
  <c r="G73" i="2"/>
  <c r="H73" i="2"/>
  <c r="I73" i="2"/>
  <c r="J73" i="2"/>
  <c r="K73" i="2"/>
  <c r="L73" i="2"/>
  <c r="M73" i="2"/>
  <c r="O98" i="1"/>
  <c r="O73" i="2"/>
  <c r="P73" i="2"/>
  <c r="Q73" i="2"/>
  <c r="R73" i="2"/>
  <c r="A74" i="2"/>
  <c r="B74" i="2"/>
  <c r="C74" i="2" s="1"/>
  <c r="D74" i="2"/>
  <c r="N99" i="1" s="1"/>
  <c r="E74" i="2"/>
  <c r="F74" i="2"/>
  <c r="G74" i="2"/>
  <c r="H74" i="2"/>
  <c r="I74" i="2"/>
  <c r="J74" i="2"/>
  <c r="K74" i="2"/>
  <c r="L74" i="2"/>
  <c r="M74" i="2"/>
  <c r="O99" i="1"/>
  <c r="O74" i="2"/>
  <c r="P74" i="2"/>
  <c r="Q74" i="2"/>
  <c r="R74" i="2"/>
  <c r="A75" i="2"/>
  <c r="B75" i="2"/>
  <c r="M100" i="1" s="1"/>
  <c r="D75" i="2"/>
  <c r="N100" i="1" s="1"/>
  <c r="E75" i="2"/>
  <c r="F75" i="2"/>
  <c r="G75" i="2"/>
  <c r="H75" i="2"/>
  <c r="I75" i="2"/>
  <c r="J75" i="2"/>
  <c r="L75" i="2" s="1"/>
  <c r="K75" i="2"/>
  <c r="M75" i="2"/>
  <c r="O75" i="2"/>
  <c r="P75" i="2"/>
  <c r="Q75" i="2"/>
  <c r="R75" i="2"/>
  <c r="A76" i="2"/>
  <c r="B76" i="2"/>
  <c r="C76" i="2" s="1"/>
  <c r="D76" i="2"/>
  <c r="E76" i="2"/>
  <c r="F76" i="2"/>
  <c r="G76" i="2"/>
  <c r="H76" i="2"/>
  <c r="I76" i="2"/>
  <c r="J76" i="2"/>
  <c r="L76" i="2" s="1"/>
  <c r="K76" i="2"/>
  <c r="M76" i="2"/>
  <c r="O76" i="2"/>
  <c r="P76" i="2"/>
  <c r="Q76" i="2"/>
  <c r="R76" i="2"/>
  <c r="A77" i="2"/>
  <c r="B77" i="2"/>
  <c r="C77" i="2" s="1"/>
  <c r="D77" i="2"/>
  <c r="E77" i="2"/>
  <c r="F77" i="2"/>
  <c r="G77" i="2"/>
  <c r="H77" i="2"/>
  <c r="I77" i="2"/>
  <c r="J77" i="2"/>
  <c r="K77" i="2"/>
  <c r="L77" i="2"/>
  <c r="M77" i="2"/>
  <c r="O102" i="1"/>
  <c r="O77" i="2"/>
  <c r="P77" i="2"/>
  <c r="Q77" i="2"/>
  <c r="R77" i="2"/>
  <c r="A78" i="2"/>
  <c r="B78" i="2"/>
  <c r="C78" i="2" s="1"/>
  <c r="D78" i="2"/>
  <c r="N103" i="1" s="1"/>
  <c r="E78" i="2"/>
  <c r="F78" i="2"/>
  <c r="G78" i="2"/>
  <c r="H78" i="2"/>
  <c r="I78" i="2"/>
  <c r="J78" i="2"/>
  <c r="K78" i="2"/>
  <c r="L78" i="2"/>
  <c r="M78" i="2"/>
  <c r="O103" i="1"/>
  <c r="O78" i="2"/>
  <c r="P78" i="2"/>
  <c r="Q78" i="2"/>
  <c r="R78" i="2"/>
  <c r="A79" i="2"/>
  <c r="B79" i="2"/>
  <c r="M104" i="1" s="1"/>
  <c r="D79" i="2"/>
  <c r="N104" i="1" s="1"/>
  <c r="E79" i="2"/>
  <c r="F79" i="2"/>
  <c r="G79" i="2"/>
  <c r="H79" i="2"/>
  <c r="I79" i="2"/>
  <c r="J79" i="2"/>
  <c r="L79" i="2" s="1"/>
  <c r="K79" i="2"/>
  <c r="M79" i="2"/>
  <c r="O79" i="2"/>
  <c r="P79" i="2"/>
  <c r="Q79" i="2"/>
  <c r="R79" i="2"/>
  <c r="A80" i="2"/>
  <c r="B80" i="2"/>
  <c r="C80" i="2" s="1"/>
  <c r="D80" i="2"/>
  <c r="E80" i="2"/>
  <c r="F80" i="2"/>
  <c r="G80" i="2"/>
  <c r="H80" i="2"/>
  <c r="I80" i="2"/>
  <c r="J80" i="2"/>
  <c r="L80" i="2" s="1"/>
  <c r="K80" i="2"/>
  <c r="M80" i="2"/>
  <c r="O80" i="2"/>
  <c r="P80" i="2"/>
  <c r="Q80" i="2"/>
  <c r="R80" i="2"/>
  <c r="A81" i="2"/>
  <c r="B81" i="2"/>
  <c r="C81" i="2" s="1"/>
  <c r="D81" i="2"/>
  <c r="E81" i="2"/>
  <c r="F81" i="2"/>
  <c r="G81" i="2"/>
  <c r="H81" i="2"/>
  <c r="I81" i="2"/>
  <c r="J81" i="2"/>
  <c r="K81" i="2"/>
  <c r="L81" i="2"/>
  <c r="M81" i="2"/>
  <c r="O106" i="1"/>
  <c r="O81" i="2"/>
  <c r="P81" i="2"/>
  <c r="Q81" i="2"/>
  <c r="R81" i="2"/>
  <c r="A82" i="2"/>
  <c r="B82" i="2"/>
  <c r="C82" i="2" s="1"/>
  <c r="D82" i="2"/>
  <c r="N107" i="1" s="1"/>
  <c r="E82" i="2"/>
  <c r="F82" i="2"/>
  <c r="G82" i="2"/>
  <c r="H82" i="2"/>
  <c r="I82" i="2"/>
  <c r="J82" i="2"/>
  <c r="K82" i="2"/>
  <c r="L82" i="2"/>
  <c r="M82" i="2"/>
  <c r="O107" i="1"/>
  <c r="O82" i="2"/>
  <c r="P82" i="2"/>
  <c r="Q82" i="2"/>
  <c r="R82" i="2"/>
  <c r="A83" i="2"/>
  <c r="B83" i="2"/>
  <c r="M108" i="1" s="1"/>
  <c r="D83" i="2"/>
  <c r="N108" i="1" s="1"/>
  <c r="E83" i="2"/>
  <c r="F83" i="2"/>
  <c r="G83" i="2"/>
  <c r="H83" i="2"/>
  <c r="I83" i="2"/>
  <c r="J83" i="2"/>
  <c r="L83" i="2" s="1"/>
  <c r="K83" i="2"/>
  <c r="M83" i="2"/>
  <c r="O83" i="2"/>
  <c r="P83" i="2"/>
  <c r="Q83" i="2"/>
  <c r="R83" i="2"/>
  <c r="A84" i="2"/>
  <c r="B84" i="2"/>
  <c r="C84" i="2" s="1"/>
  <c r="D84" i="2"/>
  <c r="E84" i="2"/>
  <c r="F84" i="2"/>
  <c r="G84" i="2"/>
  <c r="H84" i="2"/>
  <c r="I84" i="2"/>
  <c r="J84" i="2"/>
  <c r="L84" i="2" s="1"/>
  <c r="K84" i="2"/>
  <c r="M84" i="2"/>
  <c r="O84" i="2"/>
  <c r="P84" i="2"/>
  <c r="Q84" i="2"/>
  <c r="R84" i="2"/>
  <c r="A85" i="2"/>
  <c r="B85" i="2"/>
  <c r="C85" i="2" s="1"/>
  <c r="D85" i="2"/>
  <c r="E85" i="2"/>
  <c r="F85" i="2"/>
  <c r="G85" i="2"/>
  <c r="H85" i="2"/>
  <c r="I85" i="2"/>
  <c r="J85" i="2"/>
  <c r="K85" i="2"/>
  <c r="L85" i="2"/>
  <c r="M85" i="2"/>
  <c r="O110" i="1"/>
  <c r="O85" i="2"/>
  <c r="P85" i="2"/>
  <c r="Q85" i="2"/>
  <c r="R85" i="2"/>
  <c r="A86" i="2"/>
  <c r="B86" i="2"/>
  <c r="C86" i="2" s="1"/>
  <c r="D86" i="2"/>
  <c r="N111" i="1" s="1"/>
  <c r="E86" i="2"/>
  <c r="F86" i="2"/>
  <c r="G86" i="2"/>
  <c r="H86" i="2"/>
  <c r="I86" i="2"/>
  <c r="J86" i="2"/>
  <c r="K86" i="2"/>
  <c r="L86" i="2"/>
  <c r="M86" i="2"/>
  <c r="O111" i="1"/>
  <c r="O86" i="2"/>
  <c r="P86" i="2"/>
  <c r="Q86" i="2"/>
  <c r="R86" i="2"/>
  <c r="A87" i="2"/>
  <c r="B87" i="2"/>
  <c r="M112" i="1" s="1"/>
  <c r="D87" i="2"/>
  <c r="N112" i="1" s="1"/>
  <c r="E87" i="2"/>
  <c r="F87" i="2"/>
  <c r="G87" i="2"/>
  <c r="H87" i="2"/>
  <c r="I87" i="2"/>
  <c r="J87" i="2"/>
  <c r="L87" i="2" s="1"/>
  <c r="K87" i="2"/>
  <c r="M87" i="2"/>
  <c r="O87" i="2"/>
  <c r="P87" i="2"/>
  <c r="Q87" i="2"/>
  <c r="R87" i="2"/>
  <c r="A88" i="2"/>
  <c r="B88" i="2"/>
  <c r="C88" i="2" s="1"/>
  <c r="D88" i="2"/>
  <c r="E88" i="2"/>
  <c r="F88" i="2"/>
  <c r="G88" i="2"/>
  <c r="H88" i="2"/>
  <c r="I88" i="2"/>
  <c r="J88" i="2"/>
  <c r="L88" i="2" s="1"/>
  <c r="K88" i="2"/>
  <c r="M88" i="2"/>
  <c r="O88" i="2"/>
  <c r="P88" i="2"/>
  <c r="Q88" i="2"/>
  <c r="P113" i="1" s="1"/>
  <c r="R88" i="2"/>
  <c r="A89" i="2"/>
  <c r="B89" i="2"/>
  <c r="C89" i="2" s="1"/>
  <c r="D89" i="2"/>
  <c r="E89" i="2"/>
  <c r="F89" i="2"/>
  <c r="G89" i="2"/>
  <c r="H89" i="2"/>
  <c r="I89" i="2"/>
  <c r="J89" i="2"/>
  <c r="K89" i="2"/>
  <c r="L89" i="2"/>
  <c r="M89" i="2"/>
  <c r="O114" i="1"/>
  <c r="O89" i="2"/>
  <c r="P89" i="2"/>
  <c r="Q89" i="2"/>
  <c r="R89" i="2"/>
  <c r="A90" i="2"/>
  <c r="B90" i="2"/>
  <c r="C90" i="2" s="1"/>
  <c r="D90" i="2"/>
  <c r="N115" i="1" s="1"/>
  <c r="E90" i="2"/>
  <c r="F90" i="2"/>
  <c r="G90" i="2"/>
  <c r="H90" i="2"/>
  <c r="I90" i="2"/>
  <c r="J90" i="2"/>
  <c r="K90" i="2"/>
  <c r="L90" i="2"/>
  <c r="M90" i="2"/>
  <c r="O115" i="1"/>
  <c r="O90" i="2"/>
  <c r="P90" i="2"/>
  <c r="Q90" i="2"/>
  <c r="R90" i="2"/>
  <c r="A91" i="2"/>
  <c r="B91" i="2"/>
  <c r="M116" i="1" s="1"/>
  <c r="D91" i="2"/>
  <c r="N116" i="1" s="1"/>
  <c r="E91" i="2"/>
  <c r="F91" i="2"/>
  <c r="G91" i="2"/>
  <c r="H91" i="2"/>
  <c r="I91" i="2"/>
  <c r="J91" i="2"/>
  <c r="K91" i="2"/>
  <c r="L91" i="2"/>
  <c r="M91" i="2"/>
  <c r="O91" i="2"/>
  <c r="P91" i="2"/>
  <c r="Q91" i="2"/>
  <c r="R91" i="2"/>
  <c r="A92" i="2"/>
  <c r="B92" i="2"/>
  <c r="C92" i="2" s="1"/>
  <c r="D92" i="2"/>
  <c r="E92" i="2"/>
  <c r="F92" i="2"/>
  <c r="G92" i="2"/>
  <c r="H92" i="2"/>
  <c r="I92" i="2"/>
  <c r="J92" i="2"/>
  <c r="L92" i="2" s="1"/>
  <c r="K92" i="2"/>
  <c r="M92" i="2"/>
  <c r="O92" i="2"/>
  <c r="P92" i="2"/>
  <c r="Q92" i="2"/>
  <c r="R92" i="2"/>
  <c r="A93" i="2"/>
  <c r="B93" i="2"/>
  <c r="C93" i="2" s="1"/>
  <c r="D93" i="2"/>
  <c r="E93" i="2"/>
  <c r="F93" i="2"/>
  <c r="G93" i="2"/>
  <c r="H93" i="2"/>
  <c r="I93" i="2"/>
  <c r="J93" i="2"/>
  <c r="K93" i="2"/>
  <c r="L93" i="2"/>
  <c r="M93" i="2"/>
  <c r="O118" i="1"/>
  <c r="O93" i="2"/>
  <c r="P93" i="2"/>
  <c r="Q93" i="2"/>
  <c r="R93" i="2"/>
  <c r="A94" i="2"/>
  <c r="B94" i="2"/>
  <c r="C94" i="2" s="1"/>
  <c r="D94" i="2"/>
  <c r="N119" i="1" s="1"/>
  <c r="E94" i="2"/>
  <c r="F94" i="2"/>
  <c r="G94" i="2"/>
  <c r="H94" i="2"/>
  <c r="I94" i="2"/>
  <c r="J94" i="2"/>
  <c r="K94" i="2"/>
  <c r="L94" i="2"/>
  <c r="M94" i="2"/>
  <c r="O119" i="1"/>
  <c r="O94" i="2"/>
  <c r="P94" i="2"/>
  <c r="Q94" i="2"/>
  <c r="R94" i="2"/>
  <c r="Q119" i="1" s="1"/>
  <c r="A95" i="2"/>
  <c r="B95" i="2"/>
  <c r="M120" i="1" s="1"/>
  <c r="D95" i="2"/>
  <c r="N120" i="1" s="1"/>
  <c r="E95" i="2"/>
  <c r="F95" i="2"/>
  <c r="G95" i="2"/>
  <c r="H95" i="2"/>
  <c r="I95" i="2"/>
  <c r="J95" i="2"/>
  <c r="K95" i="2"/>
  <c r="L95" i="2"/>
  <c r="M95" i="2"/>
  <c r="O95" i="2"/>
  <c r="P95" i="2"/>
  <c r="Q95" i="2"/>
  <c r="R95" i="2"/>
  <c r="Q120" i="1" s="1"/>
  <c r="A96" i="2"/>
  <c r="B96" i="2"/>
  <c r="C96" i="2" s="1"/>
  <c r="D96" i="2"/>
  <c r="E96" i="2"/>
  <c r="F96" i="2"/>
  <c r="G96" i="2"/>
  <c r="H96" i="2"/>
  <c r="I96" i="2"/>
  <c r="J96" i="2"/>
  <c r="L96" i="2" s="1"/>
  <c r="K96" i="2"/>
  <c r="M96" i="2"/>
  <c r="O96" i="2"/>
  <c r="P96" i="2"/>
  <c r="Q96" i="2"/>
  <c r="R96" i="2"/>
  <c r="A97" i="2"/>
  <c r="B97" i="2"/>
  <c r="C97" i="2" s="1"/>
  <c r="D97" i="2"/>
  <c r="E97" i="2"/>
  <c r="F97" i="2"/>
  <c r="G97" i="2"/>
  <c r="H97" i="2"/>
  <c r="I97" i="2"/>
  <c r="J97" i="2"/>
  <c r="K97" i="2"/>
  <c r="L97" i="2"/>
  <c r="M97" i="2"/>
  <c r="O122" i="1"/>
  <c r="O97" i="2"/>
  <c r="P97" i="2"/>
  <c r="Q97" i="2"/>
  <c r="R97" i="2"/>
  <c r="Q122" i="1" s="1"/>
  <c r="A98" i="2"/>
  <c r="B98" i="2"/>
  <c r="C98" i="2" s="1"/>
  <c r="D98" i="2"/>
  <c r="N123" i="1" s="1"/>
  <c r="E98" i="2"/>
  <c r="F98" i="2"/>
  <c r="G98" i="2"/>
  <c r="H98" i="2"/>
  <c r="I98" i="2"/>
  <c r="J98" i="2"/>
  <c r="K98" i="2"/>
  <c r="L98" i="2"/>
  <c r="M98" i="2"/>
  <c r="O123" i="1"/>
  <c r="O98" i="2"/>
  <c r="P98" i="2"/>
  <c r="Q98" i="2"/>
  <c r="P123" i="1" s="1"/>
  <c r="R98" i="2"/>
  <c r="A99" i="2"/>
  <c r="B99" i="2"/>
  <c r="M124" i="1" s="1"/>
  <c r="D99" i="2"/>
  <c r="N124" i="1" s="1"/>
  <c r="E99" i="2"/>
  <c r="F99" i="2"/>
  <c r="G99" i="2"/>
  <c r="H99" i="2"/>
  <c r="I99" i="2"/>
  <c r="J99" i="2"/>
  <c r="K99" i="2"/>
  <c r="L99" i="2"/>
  <c r="M99" i="2"/>
  <c r="O99" i="2"/>
  <c r="P99" i="2"/>
  <c r="Q99" i="2"/>
  <c r="R99" i="2"/>
  <c r="A100" i="2"/>
  <c r="B100" i="2"/>
  <c r="C100" i="2" s="1"/>
  <c r="D100" i="2"/>
  <c r="E100" i="2"/>
  <c r="F100" i="2"/>
  <c r="G100" i="2"/>
  <c r="H100" i="2"/>
  <c r="I100" i="2"/>
  <c r="J100" i="2"/>
  <c r="L100" i="2" s="1"/>
  <c r="K100" i="2"/>
  <c r="M100" i="2"/>
  <c r="O100" i="2"/>
  <c r="P100" i="2"/>
  <c r="Q100" i="2"/>
  <c r="R100" i="2"/>
  <c r="A101" i="2"/>
  <c r="B101" i="2"/>
  <c r="C101" i="2" s="1"/>
  <c r="D101" i="2"/>
  <c r="E101" i="2"/>
  <c r="F101" i="2"/>
  <c r="G101" i="2"/>
  <c r="H101" i="2"/>
  <c r="I101" i="2"/>
  <c r="J101" i="2"/>
  <c r="K101" i="2"/>
  <c r="L101" i="2"/>
  <c r="M101" i="2"/>
  <c r="O126" i="1"/>
  <c r="O101" i="2"/>
  <c r="P101" i="2"/>
  <c r="Q101" i="2"/>
  <c r="P126" i="1" s="1"/>
  <c r="R101" i="2"/>
  <c r="A102" i="2"/>
  <c r="B102" i="2"/>
  <c r="C102" i="2" s="1"/>
  <c r="D102" i="2"/>
  <c r="N127" i="1" s="1"/>
  <c r="E102" i="2"/>
  <c r="F102" i="2"/>
  <c r="G102" i="2"/>
  <c r="H102" i="2"/>
  <c r="I102" i="2"/>
  <c r="J102" i="2"/>
  <c r="K102" i="2"/>
  <c r="L102" i="2"/>
  <c r="M102" i="2"/>
  <c r="O127" i="1"/>
  <c r="O102" i="2"/>
  <c r="P102" i="2"/>
  <c r="Q102" i="2"/>
  <c r="R102" i="2"/>
  <c r="A103" i="2"/>
  <c r="B103" i="2"/>
  <c r="M128" i="1" s="1"/>
  <c r="D103" i="2"/>
  <c r="N128" i="1" s="1"/>
  <c r="E103" i="2"/>
  <c r="F103" i="2"/>
  <c r="G103" i="2"/>
  <c r="H103" i="2"/>
  <c r="I103" i="2"/>
  <c r="J103" i="2"/>
  <c r="K103" i="2"/>
  <c r="L103" i="2"/>
  <c r="M103" i="2"/>
  <c r="O103" i="2"/>
  <c r="P103" i="2"/>
  <c r="Q103" i="2"/>
  <c r="R103" i="2"/>
  <c r="A104" i="2"/>
  <c r="B104" i="2"/>
  <c r="C104" i="2" s="1"/>
  <c r="D104" i="2"/>
  <c r="E104" i="2"/>
  <c r="F104" i="2"/>
  <c r="G104" i="2"/>
  <c r="H104" i="2"/>
  <c r="I104" i="2"/>
  <c r="J104" i="2"/>
  <c r="L104" i="2" s="1"/>
  <c r="K104" i="2"/>
  <c r="M104" i="2"/>
  <c r="O104" i="2"/>
  <c r="P104" i="2"/>
  <c r="Q104" i="2"/>
  <c r="P129" i="1" s="1"/>
  <c r="R104" i="2"/>
  <c r="A105" i="2"/>
  <c r="B105" i="2"/>
  <c r="C105" i="2" s="1"/>
  <c r="D105" i="2"/>
  <c r="E105" i="2"/>
  <c r="F105" i="2"/>
  <c r="G105" i="2"/>
  <c r="H105" i="2"/>
  <c r="I105" i="2"/>
  <c r="J105" i="2"/>
  <c r="K105" i="2"/>
  <c r="L105" i="2"/>
  <c r="M105" i="2"/>
  <c r="O130" i="1"/>
  <c r="O105" i="2"/>
  <c r="P105" i="2"/>
  <c r="Q105" i="2"/>
  <c r="R105" i="2"/>
  <c r="A106" i="2"/>
  <c r="B106" i="2"/>
  <c r="C106" i="2" s="1"/>
  <c r="D106" i="2"/>
  <c r="N131" i="1" s="1"/>
  <c r="E106" i="2"/>
  <c r="F106" i="2"/>
  <c r="G106" i="2"/>
  <c r="H106" i="2"/>
  <c r="I106" i="2"/>
  <c r="J106" i="2"/>
  <c r="K106" i="2"/>
  <c r="L106" i="2"/>
  <c r="M106" i="2"/>
  <c r="O131" i="1"/>
  <c r="O106" i="2"/>
  <c r="P106" i="2"/>
  <c r="Q106" i="2"/>
  <c r="R106" i="2"/>
  <c r="A107" i="2"/>
  <c r="B107" i="2"/>
  <c r="M132" i="1" s="1"/>
  <c r="D107" i="2"/>
  <c r="N132" i="1" s="1"/>
  <c r="E107" i="2"/>
  <c r="F107" i="2"/>
  <c r="G107" i="2"/>
  <c r="H107" i="2"/>
  <c r="I107" i="2"/>
  <c r="J107" i="2"/>
  <c r="K107" i="2"/>
  <c r="L107" i="2"/>
  <c r="M107" i="2"/>
  <c r="O107" i="2"/>
  <c r="P107" i="2"/>
  <c r="Q107" i="2"/>
  <c r="R107" i="2"/>
  <c r="A108" i="2"/>
  <c r="B108" i="2"/>
  <c r="C108" i="2" s="1"/>
  <c r="D108" i="2"/>
  <c r="E108" i="2"/>
  <c r="F108" i="2"/>
  <c r="G108" i="2"/>
  <c r="H108" i="2"/>
  <c r="I108" i="2"/>
  <c r="J108" i="2"/>
  <c r="L108" i="2" s="1"/>
  <c r="K108" i="2"/>
  <c r="M108" i="2"/>
  <c r="O108" i="2"/>
  <c r="P108" i="2"/>
  <c r="Q108" i="2"/>
  <c r="R108" i="2"/>
  <c r="A109" i="2"/>
  <c r="B109" i="2"/>
  <c r="C109" i="2" s="1"/>
  <c r="D109" i="2"/>
  <c r="E109" i="2"/>
  <c r="F109" i="2"/>
  <c r="G109" i="2"/>
  <c r="H109" i="2"/>
  <c r="I109" i="2"/>
  <c r="J109" i="2"/>
  <c r="K109" i="2"/>
  <c r="L109" i="2"/>
  <c r="M109" i="2"/>
  <c r="O134" i="1"/>
  <c r="O109" i="2"/>
  <c r="P109" i="2"/>
  <c r="Q109" i="2"/>
  <c r="R109" i="2"/>
  <c r="A110" i="2"/>
  <c r="B110" i="2"/>
  <c r="C110" i="2" s="1"/>
  <c r="D110" i="2"/>
  <c r="N135" i="1" s="1"/>
  <c r="E110" i="2"/>
  <c r="F110" i="2"/>
  <c r="G110" i="2"/>
  <c r="H110" i="2"/>
  <c r="I110" i="2"/>
  <c r="J110" i="2"/>
  <c r="K110" i="2"/>
  <c r="L110" i="2"/>
  <c r="M110" i="2"/>
  <c r="O135" i="1"/>
  <c r="O110" i="2"/>
  <c r="P110" i="2"/>
  <c r="Q110" i="2"/>
  <c r="R110" i="2"/>
  <c r="Q135" i="1" s="1"/>
  <c r="A111" i="2"/>
  <c r="B111" i="2"/>
  <c r="M136" i="1" s="1"/>
  <c r="D111" i="2"/>
  <c r="N136" i="1" s="1"/>
  <c r="E111" i="2"/>
  <c r="F111" i="2"/>
  <c r="G111" i="2"/>
  <c r="H111" i="2"/>
  <c r="I111" i="2"/>
  <c r="J111" i="2"/>
  <c r="K111" i="2"/>
  <c r="L111" i="2"/>
  <c r="M111" i="2"/>
  <c r="O111" i="2"/>
  <c r="P111" i="2"/>
  <c r="Q111" i="2"/>
  <c r="R111" i="2"/>
  <c r="Q136" i="1" s="1"/>
  <c r="A112" i="2"/>
  <c r="B112" i="2"/>
  <c r="C112" i="2" s="1"/>
  <c r="D112" i="2"/>
  <c r="E112" i="2"/>
  <c r="F112" i="2"/>
  <c r="G112" i="2"/>
  <c r="H112" i="2"/>
  <c r="I112" i="2"/>
  <c r="J112" i="2"/>
  <c r="L112" i="2" s="1"/>
  <c r="K112" i="2"/>
  <c r="M112" i="2"/>
  <c r="O112" i="2"/>
  <c r="P112" i="2"/>
  <c r="Q112" i="2"/>
  <c r="R112" i="2"/>
  <c r="Q137" i="1" s="1"/>
  <c r="A113" i="2"/>
  <c r="B113" i="2"/>
  <c r="C113" i="2" s="1"/>
  <c r="D113" i="2"/>
  <c r="E113" i="2"/>
  <c r="F113" i="2"/>
  <c r="G113" i="2"/>
  <c r="H113" i="2"/>
  <c r="I113" i="2"/>
  <c r="J113" i="2"/>
  <c r="K113" i="2"/>
  <c r="L113" i="2"/>
  <c r="M113" i="2"/>
  <c r="O138" i="1"/>
  <c r="O113" i="2"/>
  <c r="P113" i="2"/>
  <c r="Q113" i="2"/>
  <c r="R113" i="2"/>
  <c r="A114" i="2"/>
  <c r="B114" i="2"/>
  <c r="C114" i="2" s="1"/>
  <c r="D114" i="2"/>
  <c r="N139" i="1" s="1"/>
  <c r="E114" i="2"/>
  <c r="F114" i="2"/>
  <c r="G114" i="2"/>
  <c r="H114" i="2"/>
  <c r="I114" i="2"/>
  <c r="J114" i="2"/>
  <c r="K114" i="2"/>
  <c r="L114" i="2"/>
  <c r="M114" i="2"/>
  <c r="O139" i="1"/>
  <c r="O114" i="2"/>
  <c r="P114" i="2"/>
  <c r="Q114" i="2"/>
  <c r="P139" i="1" s="1"/>
  <c r="R114" i="2"/>
  <c r="A115" i="2"/>
  <c r="B115" i="2"/>
  <c r="M140" i="1" s="1"/>
  <c r="D115" i="2"/>
  <c r="N140" i="1" s="1"/>
  <c r="E115" i="2"/>
  <c r="F115" i="2"/>
  <c r="G115" i="2"/>
  <c r="H115" i="2"/>
  <c r="I115" i="2"/>
  <c r="J115" i="2"/>
  <c r="K115" i="2"/>
  <c r="L115" i="2"/>
  <c r="M115" i="2"/>
  <c r="O115" i="2"/>
  <c r="P115" i="2"/>
  <c r="Q115" i="2"/>
  <c r="P140" i="1" s="1"/>
  <c r="R115" i="2"/>
  <c r="A116" i="2"/>
  <c r="B116" i="2"/>
  <c r="C116" i="2" s="1"/>
  <c r="D116" i="2"/>
  <c r="E116" i="2"/>
  <c r="F116" i="2"/>
  <c r="G116" i="2"/>
  <c r="H116" i="2"/>
  <c r="I116" i="2"/>
  <c r="J116" i="2"/>
  <c r="L116" i="2" s="1"/>
  <c r="K116" i="2"/>
  <c r="M116" i="2"/>
  <c r="O116" i="2"/>
  <c r="P116" i="2"/>
  <c r="Q116" i="2"/>
  <c r="R116" i="2"/>
  <c r="Q141" i="1" s="1"/>
  <c r="A117" i="2"/>
  <c r="B117" i="2"/>
  <c r="C117" i="2" s="1"/>
  <c r="D117" i="2"/>
  <c r="E117" i="2"/>
  <c r="F117" i="2"/>
  <c r="G117" i="2"/>
  <c r="H117" i="2"/>
  <c r="I117" i="2"/>
  <c r="J117" i="2"/>
  <c r="K117" i="2"/>
  <c r="L117" i="2"/>
  <c r="M117" i="2"/>
  <c r="O142" i="1"/>
  <c r="O117" i="2"/>
  <c r="P117" i="2"/>
  <c r="Q117" i="2"/>
  <c r="R117" i="2"/>
  <c r="A118" i="2"/>
  <c r="B118" i="2"/>
  <c r="C118" i="2" s="1"/>
  <c r="D118" i="2"/>
  <c r="N143" i="1" s="1"/>
  <c r="E118" i="2"/>
  <c r="F118" i="2"/>
  <c r="G118" i="2"/>
  <c r="H118" i="2"/>
  <c r="I118" i="2"/>
  <c r="J118" i="2"/>
  <c r="K118" i="2"/>
  <c r="L118" i="2"/>
  <c r="M118" i="2"/>
  <c r="O143" i="1"/>
  <c r="O118" i="2"/>
  <c r="P118" i="2"/>
  <c r="Q118" i="2"/>
  <c r="R118" i="2"/>
  <c r="A119" i="2"/>
  <c r="B119" i="2"/>
  <c r="M144" i="1" s="1"/>
  <c r="D119" i="2"/>
  <c r="N144" i="1" s="1"/>
  <c r="E119" i="2"/>
  <c r="F119" i="2"/>
  <c r="G119" i="2"/>
  <c r="H119" i="2"/>
  <c r="I119" i="2"/>
  <c r="J119" i="2"/>
  <c r="K119" i="2"/>
  <c r="L119" i="2"/>
  <c r="M119" i="2"/>
  <c r="O119" i="2"/>
  <c r="P119" i="2"/>
  <c r="Q119" i="2"/>
  <c r="R119" i="2"/>
  <c r="A120" i="2"/>
  <c r="B120" i="2"/>
  <c r="C120" i="2" s="1"/>
  <c r="D120" i="2"/>
  <c r="E120" i="2"/>
  <c r="F120" i="2"/>
  <c r="G120" i="2"/>
  <c r="H120" i="2"/>
  <c r="I120" i="2"/>
  <c r="J120" i="2"/>
  <c r="L120" i="2" s="1"/>
  <c r="K120" i="2"/>
  <c r="M120" i="2"/>
  <c r="O120" i="2"/>
  <c r="P120" i="2"/>
  <c r="Q120" i="2"/>
  <c r="P145" i="1" s="1"/>
  <c r="R120" i="2"/>
  <c r="Q145" i="1" s="1"/>
  <c r="A121" i="2"/>
  <c r="B121" i="2"/>
  <c r="C121" i="2" s="1"/>
  <c r="D121" i="2"/>
  <c r="E121" i="2"/>
  <c r="F121" i="2"/>
  <c r="G121" i="2"/>
  <c r="H121" i="2"/>
  <c r="I121" i="2"/>
  <c r="J121" i="2"/>
  <c r="K121" i="2"/>
  <c r="L121" i="2"/>
  <c r="M121" i="2"/>
  <c r="O146" i="1"/>
  <c r="O121" i="2"/>
  <c r="P121" i="2"/>
  <c r="Q121" i="2"/>
  <c r="R121" i="2"/>
  <c r="A122" i="2"/>
  <c r="B122" i="2"/>
  <c r="C122" i="2" s="1"/>
  <c r="D122" i="2"/>
  <c r="N147" i="1" s="1"/>
  <c r="E122" i="2"/>
  <c r="F122" i="2"/>
  <c r="G122" i="2"/>
  <c r="H122" i="2"/>
  <c r="I122" i="2"/>
  <c r="J122" i="2"/>
  <c r="K122" i="2"/>
  <c r="L122" i="2"/>
  <c r="M122" i="2"/>
  <c r="O147" i="1"/>
  <c r="O122" i="2"/>
  <c r="P122" i="2"/>
  <c r="Q122" i="2"/>
  <c r="R122" i="2"/>
  <c r="A66" i="1"/>
  <c r="K66" i="1"/>
  <c r="A67" i="1"/>
  <c r="J67" i="1"/>
  <c r="K67" i="1"/>
  <c r="M67" i="1"/>
  <c r="P67" i="1"/>
  <c r="A68" i="1"/>
  <c r="J68" i="1"/>
  <c r="K68" i="1"/>
  <c r="O68" i="1"/>
  <c r="P68" i="1"/>
  <c r="Q68" i="1"/>
  <c r="A69" i="1"/>
  <c r="J69" i="1"/>
  <c r="K69" i="1"/>
  <c r="N69" i="1"/>
  <c r="P69" i="1"/>
  <c r="Q69" i="1"/>
  <c r="A70" i="1"/>
  <c r="J70" i="1"/>
  <c r="K70" i="1"/>
  <c r="M70" i="1"/>
  <c r="N70" i="1"/>
  <c r="P70" i="1"/>
  <c r="Q70" i="1"/>
  <c r="A71" i="1"/>
  <c r="J71" i="1"/>
  <c r="K71" i="1"/>
  <c r="M71" i="1"/>
  <c r="P71" i="1"/>
  <c r="A72" i="1"/>
  <c r="J72" i="1"/>
  <c r="K72" i="1"/>
  <c r="O72" i="1"/>
  <c r="P72" i="1"/>
  <c r="Q72" i="1"/>
  <c r="A73" i="1"/>
  <c r="J73" i="1"/>
  <c r="K73" i="1"/>
  <c r="N73" i="1"/>
  <c r="O73" i="1"/>
  <c r="P73" i="1"/>
  <c r="Q73" i="1"/>
  <c r="A74" i="1"/>
  <c r="J74" i="1"/>
  <c r="K74" i="1"/>
  <c r="M74" i="1"/>
  <c r="N74" i="1"/>
  <c r="P74" i="1"/>
  <c r="Q74" i="1"/>
  <c r="A75" i="1"/>
  <c r="J75" i="1"/>
  <c r="K75" i="1"/>
  <c r="M75" i="1"/>
  <c r="P75" i="1"/>
  <c r="A76" i="1"/>
  <c r="J76" i="1"/>
  <c r="K76" i="1"/>
  <c r="O76" i="1"/>
  <c r="P76" i="1"/>
  <c r="Q76" i="1"/>
  <c r="A77" i="1"/>
  <c r="J77" i="1"/>
  <c r="K77" i="1"/>
  <c r="N77" i="1"/>
  <c r="P77" i="1"/>
  <c r="Q77" i="1"/>
  <c r="A78" i="1"/>
  <c r="J78" i="1"/>
  <c r="K78" i="1"/>
  <c r="M78" i="1"/>
  <c r="N78" i="1"/>
  <c r="P78" i="1"/>
  <c r="Q78" i="1"/>
  <c r="A79" i="1"/>
  <c r="J79" i="1"/>
  <c r="K79" i="1"/>
  <c r="M79" i="1"/>
  <c r="P79" i="1"/>
  <c r="A80" i="1"/>
  <c r="J80" i="1"/>
  <c r="K80" i="1"/>
  <c r="O80" i="1"/>
  <c r="P80" i="1"/>
  <c r="Q80" i="1"/>
  <c r="A81" i="1"/>
  <c r="J81" i="1"/>
  <c r="K81" i="1"/>
  <c r="N81" i="1"/>
  <c r="O81" i="1"/>
  <c r="P81" i="1"/>
  <c r="Q81" i="1"/>
  <c r="A82" i="1"/>
  <c r="J82" i="1"/>
  <c r="K82" i="1"/>
  <c r="M82" i="1"/>
  <c r="N82" i="1"/>
  <c r="P82" i="1"/>
  <c r="Q82" i="1"/>
  <c r="A83" i="1"/>
  <c r="J83" i="1"/>
  <c r="K83" i="1"/>
  <c r="M83" i="1"/>
  <c r="P83" i="1"/>
  <c r="A84" i="1"/>
  <c r="J84" i="1"/>
  <c r="K84" i="1"/>
  <c r="O84" i="1"/>
  <c r="P84" i="1"/>
  <c r="Q84" i="1"/>
  <c r="A85" i="1"/>
  <c r="J85" i="1"/>
  <c r="K85" i="1"/>
  <c r="N85" i="1"/>
  <c r="P85" i="1"/>
  <c r="Q85" i="1"/>
  <c r="A86" i="1"/>
  <c r="J86" i="1"/>
  <c r="K86" i="1"/>
  <c r="M86" i="1"/>
  <c r="N86" i="1"/>
  <c r="P86" i="1"/>
  <c r="Q86" i="1"/>
  <c r="A87" i="1"/>
  <c r="J87" i="1"/>
  <c r="K87" i="1"/>
  <c r="M87" i="1"/>
  <c r="P87" i="1"/>
  <c r="A88" i="1"/>
  <c r="J88" i="1"/>
  <c r="K88" i="1"/>
  <c r="O88" i="1"/>
  <c r="P88" i="1"/>
  <c r="Q88" i="1"/>
  <c r="A89" i="1"/>
  <c r="J89" i="1"/>
  <c r="K89" i="1"/>
  <c r="N89" i="1"/>
  <c r="O89" i="1"/>
  <c r="P89" i="1"/>
  <c r="Q89" i="1"/>
  <c r="A90" i="1"/>
  <c r="J90" i="1"/>
  <c r="K90" i="1"/>
  <c r="M90" i="1"/>
  <c r="N90" i="1"/>
  <c r="P90" i="1"/>
  <c r="Q90" i="1"/>
  <c r="A91" i="1"/>
  <c r="J91" i="1"/>
  <c r="K91" i="1"/>
  <c r="M91" i="1"/>
  <c r="P91" i="1"/>
  <c r="Q91" i="1"/>
  <c r="A92" i="1"/>
  <c r="J92" i="1"/>
  <c r="K92" i="1"/>
  <c r="O92" i="1"/>
  <c r="P92" i="1"/>
  <c r="Q92" i="1"/>
  <c r="A93" i="1"/>
  <c r="J93" i="1"/>
  <c r="K93" i="1"/>
  <c r="N93" i="1"/>
  <c r="P93" i="1"/>
  <c r="Q93" i="1"/>
  <c r="A94" i="1"/>
  <c r="J94" i="1"/>
  <c r="K94" i="1"/>
  <c r="M94" i="1"/>
  <c r="N94" i="1"/>
  <c r="P94" i="1"/>
  <c r="Q94" i="1"/>
  <c r="A95" i="1"/>
  <c r="J95" i="1"/>
  <c r="K95" i="1"/>
  <c r="M95" i="1"/>
  <c r="P95" i="1"/>
  <c r="Q95" i="1"/>
  <c r="A96" i="1"/>
  <c r="J96" i="1"/>
  <c r="K96" i="1"/>
  <c r="O96" i="1"/>
  <c r="P96" i="1"/>
  <c r="Q96" i="1"/>
  <c r="A97" i="1"/>
  <c r="J97" i="1"/>
  <c r="K97" i="1"/>
  <c r="N97" i="1"/>
  <c r="O97" i="1"/>
  <c r="P97" i="1"/>
  <c r="Q97" i="1"/>
  <c r="A98" i="1"/>
  <c r="J98" i="1"/>
  <c r="K98" i="1"/>
  <c r="M98" i="1"/>
  <c r="N98" i="1"/>
  <c r="P98" i="1"/>
  <c r="Q98" i="1"/>
  <c r="A99" i="1"/>
  <c r="J99" i="1"/>
  <c r="K99" i="1"/>
  <c r="M99" i="1"/>
  <c r="P99" i="1"/>
  <c r="Q99" i="1"/>
  <c r="A100" i="1"/>
  <c r="J100" i="1"/>
  <c r="K100" i="1"/>
  <c r="O100" i="1"/>
  <c r="P100" i="1"/>
  <c r="Q100" i="1"/>
  <c r="A101" i="1"/>
  <c r="J101" i="1"/>
  <c r="K101" i="1"/>
  <c r="N101" i="1"/>
  <c r="P101" i="1"/>
  <c r="Q101" i="1"/>
  <c r="A102" i="1"/>
  <c r="J102" i="1"/>
  <c r="K102" i="1"/>
  <c r="M102" i="1"/>
  <c r="N102" i="1"/>
  <c r="P102" i="1"/>
  <c r="Q102" i="1"/>
  <c r="A103" i="1"/>
  <c r="J103" i="1"/>
  <c r="K103" i="1"/>
  <c r="M103" i="1"/>
  <c r="P103" i="1"/>
  <c r="Q103" i="1"/>
  <c r="A104" i="1"/>
  <c r="J104" i="1"/>
  <c r="K104" i="1"/>
  <c r="O104" i="1"/>
  <c r="P104" i="1"/>
  <c r="Q104" i="1"/>
  <c r="A105" i="1"/>
  <c r="J105" i="1"/>
  <c r="K105" i="1"/>
  <c r="N105" i="1"/>
  <c r="O105" i="1"/>
  <c r="P105" i="1"/>
  <c r="Q105" i="1"/>
  <c r="A106" i="1"/>
  <c r="J106" i="1"/>
  <c r="K106" i="1"/>
  <c r="M106" i="1"/>
  <c r="N106" i="1"/>
  <c r="P106" i="1"/>
  <c r="Q106" i="1"/>
  <c r="A107" i="1"/>
  <c r="J107" i="1"/>
  <c r="K107" i="1"/>
  <c r="M107" i="1"/>
  <c r="P107" i="1"/>
  <c r="Q107" i="1"/>
  <c r="A108" i="1"/>
  <c r="J108" i="1"/>
  <c r="K108" i="1"/>
  <c r="O108" i="1"/>
  <c r="P108" i="1"/>
  <c r="Q108" i="1"/>
  <c r="A109" i="1"/>
  <c r="J109" i="1"/>
  <c r="K109" i="1"/>
  <c r="N109" i="1"/>
  <c r="P109" i="1"/>
  <c r="Q109" i="1"/>
  <c r="A110" i="1"/>
  <c r="J110" i="1"/>
  <c r="K110" i="1"/>
  <c r="M110" i="1"/>
  <c r="N110" i="1"/>
  <c r="P110" i="1"/>
  <c r="Q110" i="1"/>
  <c r="A111" i="1"/>
  <c r="J111" i="1"/>
  <c r="K111" i="1"/>
  <c r="M111" i="1"/>
  <c r="P111" i="1"/>
  <c r="Q111" i="1"/>
  <c r="A112" i="1"/>
  <c r="J112" i="1"/>
  <c r="K112" i="1"/>
  <c r="O112" i="1"/>
  <c r="P112" i="1"/>
  <c r="Q112" i="1"/>
  <c r="A113" i="1"/>
  <c r="J113" i="1"/>
  <c r="K113" i="1"/>
  <c r="N113" i="1"/>
  <c r="O113" i="1"/>
  <c r="Q113" i="1"/>
  <c r="A114" i="1"/>
  <c r="J114" i="1"/>
  <c r="K114" i="1"/>
  <c r="M114" i="1"/>
  <c r="N114" i="1"/>
  <c r="P114" i="1"/>
  <c r="Q114" i="1"/>
  <c r="A115" i="1"/>
  <c r="J115" i="1"/>
  <c r="K115" i="1"/>
  <c r="M115" i="1"/>
  <c r="P115" i="1"/>
  <c r="Q115" i="1"/>
  <c r="A116" i="1"/>
  <c r="J116" i="1"/>
  <c r="K116" i="1"/>
  <c r="O116" i="1"/>
  <c r="P116" i="1"/>
  <c r="Q116" i="1"/>
  <c r="A117" i="1"/>
  <c r="J117" i="1"/>
  <c r="K117" i="1"/>
  <c r="N117" i="1"/>
  <c r="P117" i="1"/>
  <c r="Q117" i="1"/>
  <c r="A118" i="1"/>
  <c r="J118" i="1"/>
  <c r="K118" i="1"/>
  <c r="M118" i="1"/>
  <c r="N118" i="1"/>
  <c r="P118" i="1"/>
  <c r="Q118" i="1"/>
  <c r="A119" i="1"/>
  <c r="J119" i="1"/>
  <c r="K119" i="1"/>
  <c r="M119" i="1"/>
  <c r="P119" i="1"/>
  <c r="A120" i="1"/>
  <c r="J120" i="1"/>
  <c r="K120" i="1"/>
  <c r="O120" i="1"/>
  <c r="P120" i="1"/>
  <c r="A121" i="1"/>
  <c r="J121" i="1"/>
  <c r="K121" i="1"/>
  <c r="N121" i="1"/>
  <c r="O121" i="1"/>
  <c r="P121" i="1"/>
  <c r="Q121" i="1"/>
  <c r="A122" i="1"/>
  <c r="J122" i="1"/>
  <c r="K122" i="1"/>
  <c r="M122" i="1"/>
  <c r="N122" i="1"/>
  <c r="P122" i="1"/>
  <c r="A123" i="1"/>
  <c r="J123" i="1"/>
  <c r="K123" i="1"/>
  <c r="M123" i="1"/>
  <c r="Q123" i="1"/>
  <c r="A124" i="1"/>
  <c r="J124" i="1"/>
  <c r="K124" i="1"/>
  <c r="O124" i="1"/>
  <c r="P124" i="1"/>
  <c r="Q124" i="1"/>
  <c r="A125" i="1"/>
  <c r="J125" i="1"/>
  <c r="K125" i="1"/>
  <c r="N125" i="1"/>
  <c r="P125" i="1"/>
  <c r="Q125" i="1"/>
  <c r="A126" i="1"/>
  <c r="J126" i="1"/>
  <c r="K126" i="1"/>
  <c r="M126" i="1"/>
  <c r="N126" i="1"/>
  <c r="Q126" i="1"/>
  <c r="A127" i="1"/>
  <c r="J127" i="1"/>
  <c r="K127" i="1"/>
  <c r="M127" i="1"/>
  <c r="P127" i="1"/>
  <c r="Q127" i="1"/>
  <c r="A128" i="1"/>
  <c r="J128" i="1"/>
  <c r="K128" i="1"/>
  <c r="O128" i="1"/>
  <c r="P128" i="1"/>
  <c r="Q128" i="1"/>
  <c r="A129" i="1"/>
  <c r="J129" i="1"/>
  <c r="K129" i="1"/>
  <c r="N129" i="1"/>
  <c r="O129" i="1"/>
  <c r="Q129" i="1"/>
  <c r="A130" i="1"/>
  <c r="J130" i="1"/>
  <c r="K130" i="1"/>
  <c r="M130" i="1"/>
  <c r="N130" i="1"/>
  <c r="P130" i="1"/>
  <c r="Q130" i="1"/>
  <c r="A131" i="1"/>
  <c r="J131" i="1"/>
  <c r="K131" i="1"/>
  <c r="M131" i="1"/>
  <c r="P131" i="1"/>
  <c r="Q131" i="1"/>
  <c r="A132" i="1"/>
  <c r="J132" i="1"/>
  <c r="K132" i="1"/>
  <c r="O132" i="1"/>
  <c r="P132" i="1"/>
  <c r="Q132" i="1"/>
  <c r="A133" i="1"/>
  <c r="J133" i="1"/>
  <c r="K133" i="1"/>
  <c r="N133" i="1"/>
  <c r="P133" i="1"/>
  <c r="Q133" i="1"/>
  <c r="A134" i="1"/>
  <c r="J134" i="1"/>
  <c r="K134" i="1"/>
  <c r="M134" i="1"/>
  <c r="N134" i="1"/>
  <c r="P134" i="1"/>
  <c r="Q134" i="1"/>
  <c r="A135" i="1"/>
  <c r="J135" i="1"/>
  <c r="K135" i="1"/>
  <c r="M135" i="1"/>
  <c r="P135" i="1"/>
  <c r="A136" i="1"/>
  <c r="J136" i="1"/>
  <c r="K136" i="1"/>
  <c r="O136" i="1"/>
  <c r="P136" i="1"/>
  <c r="A137" i="1"/>
  <c r="J137" i="1"/>
  <c r="K137" i="1"/>
  <c r="N137" i="1"/>
  <c r="O137" i="1"/>
  <c r="P137" i="1"/>
  <c r="A138" i="1"/>
  <c r="J138" i="1"/>
  <c r="K138" i="1"/>
  <c r="M138" i="1"/>
  <c r="N138" i="1"/>
  <c r="P138" i="1"/>
  <c r="Q138" i="1"/>
  <c r="A139" i="1"/>
  <c r="J139" i="1"/>
  <c r="K139" i="1"/>
  <c r="M139" i="1"/>
  <c r="Q139" i="1"/>
  <c r="A140" i="1"/>
  <c r="J140" i="1"/>
  <c r="K140" i="1"/>
  <c r="O140" i="1"/>
  <c r="Q140" i="1"/>
  <c r="A141" i="1"/>
  <c r="J141" i="1"/>
  <c r="K141" i="1"/>
  <c r="N141" i="1"/>
  <c r="P141" i="1"/>
  <c r="A142" i="1"/>
  <c r="J142" i="1"/>
  <c r="K142" i="1"/>
  <c r="M142" i="1"/>
  <c r="N142" i="1"/>
  <c r="P142" i="1"/>
  <c r="Q142" i="1"/>
  <c r="A143" i="1"/>
  <c r="J143" i="1"/>
  <c r="K143" i="1"/>
  <c r="M143" i="1"/>
  <c r="P143" i="1"/>
  <c r="Q143" i="1"/>
  <c r="A144" i="1"/>
  <c r="J144" i="1"/>
  <c r="K144" i="1"/>
  <c r="O144" i="1"/>
  <c r="P144" i="1"/>
  <c r="Q144" i="1"/>
  <c r="A145" i="1"/>
  <c r="J145" i="1"/>
  <c r="K145" i="1"/>
  <c r="N145" i="1"/>
  <c r="O145" i="1"/>
  <c r="A146" i="1"/>
  <c r="J146" i="1"/>
  <c r="K146" i="1"/>
  <c r="M146" i="1"/>
  <c r="N146" i="1"/>
  <c r="P146" i="1"/>
  <c r="Q146" i="1"/>
  <c r="A147" i="1"/>
  <c r="J147" i="1"/>
  <c r="K147" i="1"/>
  <c r="M147" i="1"/>
  <c r="P147" i="1"/>
  <c r="Q147" i="1"/>
  <c r="K63" i="1"/>
  <c r="K64" i="1"/>
  <c r="K65" i="1"/>
  <c r="A23" i="2"/>
  <c r="A24" i="2"/>
  <c r="A25" i="2"/>
  <c r="A26" i="2"/>
  <c r="A27" i="2"/>
  <c r="A28" i="2"/>
  <c r="A29" i="2"/>
  <c r="A30" i="2"/>
  <c r="A31" i="2"/>
  <c r="A32" i="2"/>
  <c r="A33" i="2"/>
  <c r="A34" i="2"/>
  <c r="A35" i="2"/>
  <c r="A36" i="2"/>
  <c r="A37" i="2"/>
  <c r="A38" i="2"/>
  <c r="A39" i="2"/>
  <c r="A40" i="2"/>
  <c r="A22" i="2"/>
  <c r="B38" i="2"/>
  <c r="C38" i="2" s="1"/>
  <c r="B39" i="2"/>
  <c r="C39" i="2" s="1"/>
  <c r="B40" i="2"/>
  <c r="C40" i="2" s="1"/>
  <c r="O63" i="1"/>
  <c r="O38" i="2"/>
  <c r="P38" i="2"/>
  <c r="O64" i="1"/>
  <c r="O39" i="2"/>
  <c r="P39" i="2"/>
  <c r="O65" i="1"/>
  <c r="O40" i="2"/>
  <c r="P40" i="2"/>
  <c r="M38" i="2"/>
  <c r="M39" i="2"/>
  <c r="M40" i="2"/>
  <c r="Q38" i="2"/>
  <c r="P63" i="1" s="1"/>
  <c r="Q39" i="2"/>
  <c r="P64" i="1" s="1"/>
  <c r="Q40" i="2"/>
  <c r="P65" i="1" s="1"/>
  <c r="R38" i="2"/>
  <c r="Q63" i="1" s="1"/>
  <c r="R39" i="2"/>
  <c r="Q64" i="1" s="1"/>
  <c r="R40" i="2"/>
  <c r="Q65" i="1" s="1"/>
  <c r="D38" i="2"/>
  <c r="N63" i="1" s="1"/>
  <c r="D39" i="2"/>
  <c r="N64" i="1" s="1"/>
  <c r="D40" i="2"/>
  <c r="N65" i="1" s="1"/>
  <c r="K23" i="2"/>
  <c r="K24" i="2"/>
  <c r="K25" i="2"/>
  <c r="K26" i="2"/>
  <c r="K27" i="2"/>
  <c r="K28" i="2"/>
  <c r="K29" i="2"/>
  <c r="K30" i="2"/>
  <c r="K31" i="2"/>
  <c r="K32" i="2"/>
  <c r="K33" i="2"/>
  <c r="K34" i="2"/>
  <c r="K35" i="2"/>
  <c r="K36" i="2"/>
  <c r="K37" i="2"/>
  <c r="K38" i="2"/>
  <c r="K39" i="2"/>
  <c r="K40" i="2"/>
  <c r="K22" i="2"/>
  <c r="J9" i="2"/>
  <c r="I32" i="1" s="1"/>
  <c r="J1" i="2"/>
  <c r="I4" i="1"/>
  <c r="G43" i="1"/>
  <c r="D23" i="2" s="1"/>
  <c r="N48" i="1" s="1"/>
  <c r="E38" i="2"/>
  <c r="E39" i="2"/>
  <c r="E40" i="2"/>
  <c r="I40" i="2"/>
  <c r="H40" i="2"/>
  <c r="G40" i="2"/>
  <c r="F40" i="2"/>
  <c r="I39" i="2"/>
  <c r="H39" i="2"/>
  <c r="G39" i="2"/>
  <c r="F39" i="2"/>
  <c r="I38" i="2"/>
  <c r="H38" i="2"/>
  <c r="G38" i="2"/>
  <c r="F38" i="2"/>
  <c r="I37" i="2"/>
  <c r="H37" i="2"/>
  <c r="G37" i="2"/>
  <c r="F37" i="2"/>
  <c r="I36" i="2"/>
  <c r="H36" i="2"/>
  <c r="G36" i="2"/>
  <c r="F36" i="2"/>
  <c r="I35" i="2"/>
  <c r="H35" i="2"/>
  <c r="G35" i="2"/>
  <c r="F35" i="2"/>
  <c r="I34" i="2"/>
  <c r="H34" i="2"/>
  <c r="G34" i="2"/>
  <c r="F34" i="2"/>
  <c r="I33" i="2"/>
  <c r="H33" i="2"/>
  <c r="G33" i="2"/>
  <c r="F33" i="2"/>
  <c r="I32" i="2"/>
  <c r="H32" i="2"/>
  <c r="G32" i="2"/>
  <c r="F32" i="2"/>
  <c r="I31" i="2"/>
  <c r="H31" i="2"/>
  <c r="G31" i="2"/>
  <c r="F31" i="2"/>
  <c r="I30" i="2"/>
  <c r="H30" i="2"/>
  <c r="G30" i="2"/>
  <c r="F30" i="2"/>
  <c r="I29" i="2"/>
  <c r="H29" i="2"/>
  <c r="G29" i="2"/>
  <c r="F29" i="2"/>
  <c r="I28" i="2"/>
  <c r="H28" i="2"/>
  <c r="G28" i="2"/>
  <c r="F28" i="2"/>
  <c r="I27" i="2"/>
  <c r="H27" i="2"/>
  <c r="G27" i="2"/>
  <c r="F27" i="2"/>
  <c r="I26" i="2"/>
  <c r="H26" i="2"/>
  <c r="G26" i="2"/>
  <c r="F26" i="2"/>
  <c r="I25" i="2"/>
  <c r="H25" i="2"/>
  <c r="G25" i="2"/>
  <c r="F25" i="2"/>
  <c r="I24" i="2"/>
  <c r="H24" i="2"/>
  <c r="G24" i="2"/>
  <c r="F24" i="2"/>
  <c r="I23" i="2"/>
  <c r="H23" i="2"/>
  <c r="G23" i="2"/>
  <c r="F23" i="2"/>
  <c r="I22" i="2"/>
  <c r="H22" i="2"/>
  <c r="G22" i="2"/>
  <c r="F22" i="2"/>
  <c r="A47" i="1"/>
  <c r="A48" i="1" s="1"/>
  <c r="A49" i="1" s="1"/>
  <c r="A50" i="1" s="1"/>
  <c r="A51" i="1" s="1"/>
  <c r="A52" i="1" s="1"/>
  <c r="A53" i="1" s="1"/>
  <c r="A54" i="1" s="1"/>
  <c r="A55" i="1" s="1"/>
  <c r="A56" i="1" s="1"/>
  <c r="A57" i="1" s="1"/>
  <c r="A58" i="1" s="1"/>
  <c r="A59" i="1" s="1"/>
  <c r="A60" i="1" s="1"/>
  <c r="A61" i="1" s="1"/>
  <c r="A62" i="1" s="1"/>
  <c r="A63" i="1" s="1"/>
  <c r="A64" i="1" s="1"/>
  <c r="A65" i="1" s="1"/>
  <c r="C119" i="2" l="1"/>
  <c r="C115" i="2"/>
  <c r="C111" i="2"/>
  <c r="C107" i="2"/>
  <c r="C103" i="2"/>
  <c r="C99" i="2"/>
  <c r="C95" i="2"/>
  <c r="C91" i="2"/>
  <c r="C87" i="2"/>
  <c r="C83" i="2"/>
  <c r="C79" i="2"/>
  <c r="C75" i="2"/>
  <c r="C71" i="2"/>
  <c r="C67" i="2"/>
  <c r="C63" i="2"/>
  <c r="C59" i="2"/>
  <c r="C55" i="2"/>
  <c r="C51" i="2"/>
  <c r="C47" i="2"/>
  <c r="C43" i="2"/>
  <c r="M145" i="1"/>
  <c r="M141" i="1"/>
  <c r="M137" i="1"/>
  <c r="M133" i="1"/>
  <c r="M129" i="1"/>
  <c r="M125" i="1"/>
  <c r="M121" i="1"/>
  <c r="M117" i="1"/>
  <c r="M113" i="1"/>
  <c r="M109" i="1"/>
  <c r="M105" i="1"/>
  <c r="M101" i="1"/>
  <c r="M97" i="1"/>
  <c r="M93" i="1"/>
  <c r="M89" i="1"/>
  <c r="M85" i="1"/>
  <c r="M81" i="1"/>
  <c r="M77" i="1"/>
  <c r="M73" i="1"/>
  <c r="M69" i="1"/>
  <c r="M65" i="1"/>
  <c r="M64" i="1"/>
  <c r="M63" i="1"/>
  <c r="B37" i="2"/>
  <c r="D37" i="2"/>
  <c r="N62" i="1" s="1"/>
  <c r="B36" i="2"/>
  <c r="D36" i="2"/>
  <c r="N61" i="1" s="1"/>
  <c r="B35" i="2"/>
  <c r="D35" i="2"/>
  <c r="N60" i="1" s="1"/>
  <c r="D34" i="2"/>
  <c r="N59" i="1" s="1"/>
  <c r="B34" i="2"/>
  <c r="B33" i="2"/>
  <c r="D33" i="2"/>
  <c r="N58" i="1" s="1"/>
  <c r="B32" i="2"/>
  <c r="D32" i="2"/>
  <c r="N57" i="1" s="1"/>
  <c r="B31" i="2"/>
  <c r="D31" i="2"/>
  <c r="N56" i="1" s="1"/>
  <c r="B30" i="2"/>
  <c r="D30" i="2"/>
  <c r="N55" i="1" s="1"/>
  <c r="B29" i="2"/>
  <c r="D29" i="2"/>
  <c r="N54" i="1" s="1"/>
  <c r="B28" i="2"/>
  <c r="D28" i="2"/>
  <c r="N53" i="1" s="1"/>
  <c r="B27" i="2"/>
  <c r="D27" i="2"/>
  <c r="N52" i="1" s="1"/>
  <c r="D22" i="2"/>
  <c r="B23" i="2"/>
  <c r="M66" i="1"/>
  <c r="B25" i="2"/>
  <c r="B26" i="2"/>
  <c r="B24" i="2"/>
  <c r="B22" i="2"/>
  <c r="J40" i="2"/>
  <c r="J39" i="2"/>
  <c r="D24" i="2"/>
  <c r="N49" i="1" s="1"/>
  <c r="E23" i="2"/>
  <c r="D26" i="2"/>
  <c r="N51" i="1" s="1"/>
  <c r="N66" i="1"/>
  <c r="D25" i="2"/>
  <c r="N50" i="1" s="1"/>
  <c r="J16" i="2"/>
  <c r="L39" i="2" l="1"/>
  <c r="J64" i="1"/>
  <c r="L40" i="2"/>
  <c r="J65" i="1"/>
  <c r="C34" i="2"/>
  <c r="M59" i="1"/>
  <c r="C30" i="2"/>
  <c r="M55" i="1"/>
  <c r="C23" i="2"/>
  <c r="J23" i="2" s="1"/>
  <c r="J48" i="1" s="1"/>
  <c r="M48" i="1"/>
  <c r="C27" i="2"/>
  <c r="M52" i="1"/>
  <c r="C31" i="2"/>
  <c r="M56" i="1"/>
  <c r="C35" i="2"/>
  <c r="M60" i="1"/>
  <c r="C24" i="2"/>
  <c r="M49" i="1"/>
  <c r="C26" i="2"/>
  <c r="M51" i="1"/>
  <c r="C28" i="2"/>
  <c r="M53" i="1"/>
  <c r="C32" i="2"/>
  <c r="M57" i="1"/>
  <c r="C36" i="2"/>
  <c r="M61" i="1"/>
  <c r="C25" i="2"/>
  <c r="M50" i="1"/>
  <c r="C29" i="2"/>
  <c r="M54" i="1"/>
  <c r="C33" i="2"/>
  <c r="M58" i="1"/>
  <c r="C37" i="2"/>
  <c r="M62" i="1"/>
  <c r="M37" i="2"/>
  <c r="E37" i="2"/>
  <c r="M36" i="2"/>
  <c r="E36" i="2"/>
  <c r="M35" i="2"/>
  <c r="E35" i="2"/>
  <c r="M34" i="2"/>
  <c r="E34" i="2"/>
  <c r="M33" i="2"/>
  <c r="E33" i="2"/>
  <c r="E32" i="2"/>
  <c r="M32" i="2"/>
  <c r="M31" i="2"/>
  <c r="E31" i="2"/>
  <c r="M30" i="2"/>
  <c r="E30" i="2"/>
  <c r="M29" i="2"/>
  <c r="E29" i="2"/>
  <c r="E28" i="2"/>
  <c r="M28" i="2"/>
  <c r="E27" i="2"/>
  <c r="M27" i="2"/>
  <c r="M22" i="2"/>
  <c r="M23" i="2"/>
  <c r="M24" i="2"/>
  <c r="M25" i="2"/>
  <c r="O66" i="1"/>
  <c r="M26" i="2"/>
  <c r="J38" i="2"/>
  <c r="J63" i="1" s="1"/>
  <c r="E25" i="2"/>
  <c r="E26" i="2"/>
  <c r="E24" i="2"/>
  <c r="E22" i="2"/>
  <c r="N47" i="1"/>
  <c r="C22" i="2"/>
  <c r="M47" i="1"/>
  <c r="J32" i="2" l="1"/>
  <c r="J57" i="1" s="1"/>
  <c r="J35" i="2"/>
  <c r="J60" i="1" s="1"/>
  <c r="J30" i="2"/>
  <c r="J55" i="1" s="1"/>
  <c r="J31" i="2"/>
  <c r="J56" i="1" s="1"/>
  <c r="J34" i="2"/>
  <c r="J59" i="1" s="1"/>
  <c r="J29" i="2"/>
  <c r="J54" i="1" s="1"/>
  <c r="O23" i="2"/>
  <c r="P23" i="2" s="1"/>
  <c r="O48" i="1"/>
  <c r="O26" i="2"/>
  <c r="P26" i="2" s="1"/>
  <c r="O51" i="1"/>
  <c r="J36" i="2"/>
  <c r="J61" i="1" s="1"/>
  <c r="O25" i="2"/>
  <c r="P25" i="2" s="1"/>
  <c r="O50" i="1"/>
  <c r="J33" i="2"/>
  <c r="J37" i="2"/>
  <c r="O24" i="2"/>
  <c r="P24" i="2" s="1"/>
  <c r="O49" i="1"/>
  <c r="O47" i="1"/>
  <c r="J27" i="2"/>
  <c r="J52" i="1" s="1"/>
  <c r="J28" i="2"/>
  <c r="J53" i="1" s="1"/>
  <c r="L38" i="2"/>
  <c r="J24" i="2"/>
  <c r="J49" i="1" s="1"/>
  <c r="J26" i="2"/>
  <c r="J66" i="1"/>
  <c r="J25" i="2"/>
  <c r="J22" i="2"/>
  <c r="J47" i="1" s="1"/>
  <c r="L23" i="2"/>
  <c r="L36" i="2" l="1"/>
  <c r="L32" i="2"/>
  <c r="L34" i="2"/>
  <c r="L31" i="2"/>
  <c r="L35" i="2"/>
  <c r="L30" i="2"/>
  <c r="L29" i="2"/>
  <c r="O31" i="2"/>
  <c r="P31" i="2" s="1"/>
  <c r="O56" i="1"/>
  <c r="O29" i="2"/>
  <c r="P29" i="2" s="1"/>
  <c r="O54" i="1"/>
  <c r="O32" i="2"/>
  <c r="P32" i="2" s="1"/>
  <c r="O57" i="1"/>
  <c r="O37" i="2"/>
  <c r="P37" i="2" s="1"/>
  <c r="O62" i="1"/>
  <c r="O27" i="2"/>
  <c r="P27" i="2" s="1"/>
  <c r="O52" i="1"/>
  <c r="L25" i="2"/>
  <c r="J50" i="1"/>
  <c r="O28" i="2"/>
  <c r="P28" i="2" s="1"/>
  <c r="O53" i="1"/>
  <c r="L26" i="2"/>
  <c r="J51" i="1"/>
  <c r="O33" i="2"/>
  <c r="P33" i="2" s="1"/>
  <c r="O58" i="1"/>
  <c r="O34" i="2"/>
  <c r="P34" i="2" s="1"/>
  <c r="O59" i="1"/>
  <c r="O35" i="2"/>
  <c r="P35" i="2" s="1"/>
  <c r="O60" i="1"/>
  <c r="O30" i="2"/>
  <c r="P30" i="2" s="1"/>
  <c r="O55" i="1"/>
  <c r="L37" i="2"/>
  <c r="J62" i="1"/>
  <c r="L28" i="2"/>
  <c r="O36" i="2"/>
  <c r="P36" i="2" s="1"/>
  <c r="O61" i="1"/>
  <c r="L33" i="2"/>
  <c r="J58" i="1"/>
  <c r="K58" i="1" s="1"/>
  <c r="O22" i="2"/>
  <c r="Q22" i="2" s="1"/>
  <c r="R22" i="2" s="1"/>
  <c r="L27" i="2"/>
  <c r="L24" i="2"/>
  <c r="L22" i="2"/>
  <c r="P66" i="1"/>
  <c r="K61" i="1" l="1"/>
  <c r="K60" i="1"/>
  <c r="K54" i="1"/>
  <c r="K55" i="1"/>
  <c r="K50" i="1"/>
  <c r="K48" i="1"/>
  <c r="K49" i="1"/>
  <c r="K56" i="1"/>
  <c r="K62" i="1"/>
  <c r="K59" i="1"/>
  <c r="K47" i="1"/>
  <c r="K52" i="1"/>
  <c r="K51" i="1"/>
  <c r="K57" i="1"/>
  <c r="K53" i="1"/>
  <c r="Q37" i="2"/>
  <c r="P62" i="1" s="1"/>
  <c r="Q31" i="2"/>
  <c r="P56" i="1" s="1"/>
  <c r="Q30" i="2"/>
  <c r="P55" i="1" s="1"/>
  <c r="Q32" i="2"/>
  <c r="P57" i="1" s="1"/>
  <c r="Q35" i="2"/>
  <c r="P60" i="1" s="1"/>
  <c r="Q36" i="2"/>
  <c r="P61" i="1" s="1"/>
  <c r="Q28" i="2"/>
  <c r="P53" i="1" s="1"/>
  <c r="Q29" i="2"/>
  <c r="P54" i="1" s="1"/>
  <c r="Q33" i="2"/>
  <c r="P58" i="1" s="1"/>
  <c r="Q27" i="2"/>
  <c r="P52" i="1" s="1"/>
  <c r="Q34" i="2"/>
  <c r="P59" i="1" s="1"/>
  <c r="P22" i="2"/>
  <c r="Q23" i="2"/>
  <c r="P48" i="1" s="1"/>
  <c r="Q26" i="2"/>
  <c r="P51" i="1" s="1"/>
  <c r="Q24" i="2"/>
  <c r="P49" i="1" s="1"/>
  <c r="Q25" i="2"/>
  <c r="P50" i="1" s="1"/>
  <c r="H5" i="2"/>
  <c r="J5" i="2" s="1"/>
  <c r="I28" i="1" s="1"/>
  <c r="H6" i="2"/>
  <c r="G29" i="1" s="1"/>
  <c r="H8" i="2"/>
  <c r="G31" i="1" s="1"/>
  <c r="H7" i="2"/>
  <c r="J7" i="2" s="1"/>
  <c r="I30" i="1" s="1"/>
  <c r="Q66" i="1"/>
  <c r="Q47" i="1"/>
  <c r="P47" i="1"/>
  <c r="R37" i="2" l="1"/>
  <c r="Q62" i="1" s="1"/>
  <c r="R29" i="2"/>
  <c r="Q54" i="1" s="1"/>
  <c r="R31" i="2"/>
  <c r="Q56" i="1" s="1"/>
  <c r="R32" i="2"/>
  <c r="Q57" i="1" s="1"/>
  <c r="R36" i="2"/>
  <c r="Q61" i="1" s="1"/>
  <c r="R35" i="2"/>
  <c r="Q60" i="1" s="1"/>
  <c r="R28" i="2"/>
  <c r="Q53" i="1" s="1"/>
  <c r="R30" i="2"/>
  <c r="Q55" i="1" s="1"/>
  <c r="R33" i="2"/>
  <c r="Q58" i="1" s="1"/>
  <c r="R27" i="2"/>
  <c r="Q52" i="1" s="1"/>
  <c r="R34" i="2"/>
  <c r="Q59" i="1" s="1"/>
  <c r="R26" i="2"/>
  <c r="Q51" i="1" s="1"/>
  <c r="R24" i="2"/>
  <c r="Q49" i="1" s="1"/>
  <c r="R23" i="2"/>
  <c r="Q48" i="1" s="1"/>
  <c r="R25" i="2"/>
  <c r="Q50" i="1" s="1"/>
  <c r="G28" i="1"/>
  <c r="J8" i="2"/>
  <c r="I31" i="1" s="1"/>
  <c r="J6" i="2"/>
  <c r="I29" i="1" s="1"/>
  <c r="G30" i="1"/>
  <c r="H10" i="2"/>
  <c r="G33" i="1" s="1"/>
  <c r="J10" i="2" l="1"/>
  <c r="J13" i="2" s="1"/>
  <c r="I36" i="1" s="1"/>
  <c r="J36" i="1" s="1"/>
  <c r="J14" i="2" l="1"/>
  <c r="I37" i="1" s="1"/>
  <c r="J37" i="1" s="1"/>
  <c r="I3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Thomas Haymann</author>
  </authors>
  <commentList>
    <comment ref="C43" authorId="0" shapeId="0" xr:uid="{6C64744E-8324-4432-AA0E-33F5114FCB79}">
      <text>
        <r>
          <rPr>
            <b/>
            <sz val="9"/>
            <color indexed="81"/>
            <rFont val="Segoe UI"/>
            <family val="2"/>
          </rPr>
          <t xml:space="preserve">Datum der Kündigungserklärung eingeben
</t>
        </r>
      </text>
    </comment>
    <comment ref="F43" authorId="0" shapeId="0" xr:uid="{B0C615EC-FA9A-45E3-94E8-5A61046FC29D}">
      <text>
        <r>
          <rPr>
            <b/>
            <sz val="9"/>
            <color indexed="81"/>
            <rFont val="Segoe UI"/>
            <family val="2"/>
          </rPr>
          <t xml:space="preserve">Berechnungsdatum ist das Küdigungsdatum, sonst das aktuelle Datum
</t>
        </r>
        <r>
          <rPr>
            <sz val="9"/>
            <color indexed="81"/>
            <rFont val="Segoe UI"/>
            <family val="2"/>
          </rPr>
          <t xml:space="preserve">
</t>
        </r>
      </text>
    </comment>
    <comment ref="E45" authorId="0" shapeId="0" xr:uid="{5C11A2FF-E08D-4BCB-86E6-1426B857C760}">
      <text>
        <r>
          <rPr>
            <b/>
            <sz val="9"/>
            <color indexed="81"/>
            <rFont val="Segoe UI"/>
            <family val="2"/>
          </rPr>
          <t xml:space="preserve"> 
bitte eingeben:
verheiratet:1
nich verheitatet 0 oder leer</t>
        </r>
      </text>
    </comment>
    <comment ref="F45" authorId="0" shapeId="0" xr:uid="{2DD9B802-2188-499D-8062-04ECFEACFC23}">
      <text>
        <r>
          <rPr>
            <b/>
            <sz val="9"/>
            <color indexed="81"/>
            <rFont val="Segoe UI"/>
            <family val="2"/>
          </rPr>
          <t xml:space="preserve">Anzahl der unterhaltsberechtigten Kinder eintragen
</t>
        </r>
      </text>
    </comment>
    <comment ref="G45" authorId="0" shapeId="0" xr:uid="{A0904F9A-3EE8-4F94-B7B9-2D048017A913}">
      <text>
        <r>
          <rPr>
            <b/>
            <sz val="9"/>
            <color indexed="81"/>
            <rFont val="Segoe UI"/>
            <family val="2"/>
          </rPr>
          <t xml:space="preserve">wenn zutreffend bitte 1 eintragen
</t>
        </r>
        <r>
          <rPr>
            <b/>
            <sz val="9"/>
            <color indexed="10"/>
            <rFont val="Segoe UI"/>
            <family val="2"/>
          </rPr>
          <t xml:space="preserve">Achtung:bei Schwerbehinderung vorher die Zustimmung des Integrationsamtes einholen!
</t>
        </r>
        <r>
          <rPr>
            <b/>
            <sz val="9"/>
            <color indexed="81"/>
            <rFont val="Segoe UI"/>
            <family val="2"/>
          </rPr>
          <t xml:space="preserve">
</t>
        </r>
      </text>
    </comment>
    <comment ref="I45" authorId="0" shapeId="0" xr:uid="{40E2A9EA-E9CA-4D32-9FD8-EEA4329ED830}">
      <text>
        <r>
          <rPr>
            <b/>
            <sz val="9"/>
            <color indexed="81"/>
            <rFont val="Segoe UI"/>
            <family val="2"/>
          </rPr>
          <t xml:space="preserve">Zahl der Wochenarbeirsstunden eingeben bzw. bei Auszubildenden: "Azubi"
</t>
        </r>
      </text>
    </comment>
    <comment ref="K45" authorId="0" shapeId="0" xr:uid="{3F1B8D05-ACEA-4AA8-88CB-1BA9C05087CF}">
      <text>
        <r>
          <rPr>
            <b/>
            <sz val="9"/>
            <color indexed="81"/>
            <rFont val="Segoe UI"/>
            <family val="2"/>
          </rPr>
          <t>je höher die Rangzahl desto niedriger der KÜndigugsschutz</t>
        </r>
      </text>
    </comment>
    <comment ref="L45" authorId="0" shapeId="0" xr:uid="{208FE4FD-6CF6-4F09-A235-836864CDBB70}">
      <text>
        <r>
          <rPr>
            <b/>
            <sz val="9"/>
            <color indexed="81"/>
            <rFont val="Segoe UI"/>
            <family val="2"/>
          </rPr>
          <t xml:space="preserve">Zur Gruppenzuordnung Vergleichsgruppe eintragen
</t>
        </r>
      </text>
    </comment>
    <comment ref="H46" authorId="0" shapeId="0" xr:uid="{A9ADC33C-F2DC-4D14-8BBD-881799877055}">
      <text>
        <r>
          <rPr>
            <b/>
            <sz val="9"/>
            <color indexed="81"/>
            <rFont val="Segoe UI"/>
            <family val="2"/>
          </rPr>
          <t xml:space="preserve">Wenn zutreffend bitte 1 eintragen.
</t>
        </r>
        <r>
          <rPr>
            <b/>
            <sz val="9"/>
            <color indexed="10"/>
            <rFont val="Segoe UI"/>
            <family val="2"/>
          </rPr>
          <t>Achtung:bei gleichstellung zur Schwerbehinderung vorher die Zustimmung des Integrationsamtes einholen!</t>
        </r>
        <r>
          <rPr>
            <sz val="9"/>
            <color indexed="81"/>
            <rFont val="Segoe UI"/>
            <family val="2"/>
          </rPr>
          <t xml:space="preserve">
 </t>
        </r>
      </text>
    </comment>
  </commentList>
</comments>
</file>

<file path=xl/sharedStrings.xml><?xml version="1.0" encoding="utf-8"?>
<sst xmlns="http://schemas.openxmlformats.org/spreadsheetml/2006/main" count="98" uniqueCount="77">
  <si>
    <t>Sozialauswahl-Rechner</t>
  </si>
  <si>
    <t>verheiratet</t>
  </si>
  <si>
    <t>Kinder</t>
  </si>
  <si>
    <t>Gleichstellung</t>
  </si>
  <si>
    <t>Alter</t>
  </si>
  <si>
    <t>Lebenspartner</t>
  </si>
  <si>
    <t>Schweb</t>
  </si>
  <si>
    <t>Summe</t>
  </si>
  <si>
    <t>Punkte</t>
  </si>
  <si>
    <t>lfd Nr.</t>
  </si>
  <si>
    <t>Ergebnis</t>
  </si>
  <si>
    <t>Rang</t>
  </si>
  <si>
    <t>Punktzahl</t>
  </si>
  <si>
    <t>Kündigungsdatum:</t>
  </si>
  <si>
    <t>Berechnungsdatum:</t>
  </si>
  <si>
    <t>nach BAG v. 06.11.208 - 2 AZR 23/07=NZA 2009,361</t>
  </si>
  <si>
    <t>Eintritts-datum</t>
  </si>
  <si>
    <t>Geburt-datum</t>
  </si>
  <si>
    <t>Gleich-stellung</t>
  </si>
  <si>
    <t>Schwerbe- hinderung</t>
  </si>
  <si>
    <t>Name, Vorname</t>
  </si>
  <si>
    <t>Wochen-arbeits-stunden</t>
  </si>
  <si>
    <t>Berechnung der Arbeitnehmerzahl gemäß § 23 KSchG</t>
  </si>
  <si>
    <t>Datum:</t>
  </si>
  <si>
    <t>Arbeitnehmer</t>
  </si>
  <si>
    <t>Statuszahl</t>
  </si>
  <si>
    <t>Arbeitnehmerart</t>
  </si>
  <si>
    <t>Zahl</t>
  </si>
  <si>
    <t>Faktor</t>
  </si>
  <si>
    <t>rechnerisch</t>
  </si>
  <si>
    <t>Arbeitnehmer Vollzeit</t>
  </si>
  <si>
    <t>Auszubildende</t>
  </si>
  <si>
    <t>Arbeitnehmer Teilzeit regelmäßig wöchentlich nicht mehr als 20 Stunden</t>
  </si>
  <si>
    <t>Arbeitnehmer Teilzeil regelmäßig wöchentlich nicht mehr als 30 Stunden</t>
  </si>
  <si>
    <t>Arbeitnehmer gesamt gemäß § 23 KSchG</t>
  </si>
  <si>
    <t>KSchG anwendbar:</t>
  </si>
  <si>
    <r>
      <t xml:space="preserve">KSchG nach § 23 Abs. 1 Satz 2 anwendbar, wenn in der Regel </t>
    </r>
    <r>
      <rPr>
        <b/>
        <sz val="10"/>
        <color indexed="10"/>
        <rFont val="Arial"/>
        <family val="2"/>
      </rPr>
      <t>5</t>
    </r>
    <r>
      <rPr>
        <sz val="10"/>
        <rFont val="Arial"/>
        <family val="2"/>
      </rPr>
      <t xml:space="preserve"> oder mehr Arbeitnehmer beschäftigt bis 31.12.2003.</t>
    </r>
  </si>
  <si>
    <r>
      <t xml:space="preserve">KSchG nach § 23 Abs. 1 Satz 3 anwendbar, wenn in der Regel </t>
    </r>
    <r>
      <rPr>
        <b/>
        <sz val="10"/>
        <color indexed="10"/>
        <rFont val="Arial"/>
        <family val="2"/>
      </rPr>
      <t>10</t>
    </r>
    <r>
      <rPr>
        <sz val="11"/>
        <color theme="1"/>
        <rFont val="Arial"/>
        <family val="2"/>
      </rPr>
      <t xml:space="preserve"> oder mehr Arbeitnehmer beschäftigt nach 31.12.2003.</t>
    </r>
  </si>
  <si>
    <t>Status</t>
  </si>
  <si>
    <t>Zahl AN</t>
  </si>
  <si>
    <t>Sozialauswahl</t>
  </si>
  <si>
    <r>
      <t xml:space="preserve">KSchG nach § 23 Abs. 1 Satz 2 anwendbar, wenn in der Regel </t>
    </r>
    <r>
      <rPr>
        <b/>
        <sz val="10"/>
        <color indexed="10"/>
        <rFont val="Arial"/>
        <family val="2"/>
      </rPr>
      <t>5</t>
    </r>
    <r>
      <rPr>
        <sz val="10"/>
        <rFont val="Arial"/>
        <family val="2"/>
      </rPr>
      <t xml:space="preserve"> oder mehr Arbeitnehmer beschäftigt</t>
    </r>
    <r>
      <rPr>
        <sz val="10"/>
        <color rgb="FFFF0000"/>
        <rFont val="Arial"/>
        <family val="2"/>
      </rPr>
      <t xml:space="preserve"> bis 31.12.2003.</t>
    </r>
  </si>
  <si>
    <r>
      <t xml:space="preserve">KSchG nach § 23 Abs. 1 Satz 3 anwendbar, wenn in der Regel </t>
    </r>
    <r>
      <rPr>
        <b/>
        <sz val="10"/>
        <color indexed="10"/>
        <rFont val="Arial"/>
        <family val="2"/>
      </rPr>
      <t>10</t>
    </r>
    <r>
      <rPr>
        <sz val="11"/>
        <color theme="1"/>
        <rFont val="Arial"/>
        <family val="2"/>
      </rPr>
      <t xml:space="preserve"> oder mehr Arbeitnehmer beschäftigt </t>
    </r>
    <r>
      <rPr>
        <sz val="11"/>
        <color rgb="FFFF0000"/>
        <rFont val="Arial"/>
        <family val="2"/>
      </rPr>
      <t>nach 31.12.2003.</t>
    </r>
  </si>
  <si>
    <t>Bemerkung / Gruppier-ung</t>
  </si>
  <si>
    <t>(1) Die Kündigung des Arbeitsverhältnisses gegenüber einem Arbeitnehmer, dessen Arbeitsverhältnis in demselben Betrieb oder Unternehmen ohne Unterbrechung länger als sechs Monate bestanden hat, ist rechtsunwirksam, wenn sie sozial ungerechtfertigt ist.
(2) Sozial ungerechtfertigt ist die Kündigung, wenn sie nicht durch Gründe, die in der Person oder in dem Verhalten des Arbeitnehmers liegen, oder durch dringende betriebliche Erfordernisse, die einer Weiterbeschäftigung des Arbeitnehmers in diesem Betrieb entgegenstehen, bedingt ist. Die Kündigung ist auch sozial ungerechtfertigt, wenn
1.
in Betrieben des privaten Rechts
a)
die Kündigung gegen eine Richtlinie nach § 95 des Betriebsverfassungsgesetzes verstößt,
b)
der Arbeitnehmer an einem anderen Arbeitsplatz in demselben Betrieb oder in einem anderen Betrieb des Unternehmens weiterbeschäftigt werden kann
und der Betriebsrat oder eine andere nach dem Betriebsverfassungsgesetz insoweit zuständige Vertretung der Arbeitnehmer aus einem dieser Gründe der Kündigung innerhalb der Frist des § 102 Abs. 2 Satz 1 des Betriebsverfassungsgesetzes schriftlich widersprochen hat,
2.
in Betrieben und Verwaltungen des öffentlichen Rechts
a)
die Kündigung gegen eine Richtlinie über die personelle Auswahl bei Kündigungen verstößt,
b)
der Arbeitnehmer an einem anderen Arbeitsplatz in derselben Dienststelle oder in einer anderen Dienststelle desselben Verwaltungszweigs an demselben Dienstort einschließlich seines Einzugsgebiets weiterbeschäftigt werden kann
und die zuständige Personalvertretung aus einem dieser Gründe fristgerecht gegen die Kündigung Einwendungen erhoben hat, es sei denn, daß die Stufenvertretung in der Verhandlung mit der übergeordneten Dienststelle die Einwendungen nicht aufrechterhalten hat.
Satz 2 gilt entsprechend, wenn die Weiterbeschäftigung des Arbeitnehmers nach zumutbaren Umschulungs- oder Fortbildungsmaßnahmen oder eine Weiterbeschäftigung des Arbei</t>
  </si>
  <si>
    <t>Beschäftigung nach KSchG</t>
  </si>
  <si>
    <t>Jahre</t>
  </si>
  <si>
    <t>über</t>
  </si>
  <si>
    <t>KFrist</t>
  </si>
  <si>
    <t>Monate</t>
  </si>
  <si>
    <t>BZeit</t>
  </si>
  <si>
    <t>ME</t>
  </si>
  <si>
    <t>MdM</t>
  </si>
  <si>
    <t>Wochenstunden</t>
  </si>
  <si>
    <t>Frist EdM</t>
  </si>
  <si>
    <t>Frist MdM</t>
  </si>
  <si>
    <t>Tage zur MdM</t>
  </si>
  <si>
    <t>zum EdM</t>
  </si>
  <si>
    <t>Frist Ende</t>
  </si>
  <si>
    <t>Beschäftigungszeit real</t>
  </si>
  <si>
    <t>spätester Kündigungstag</t>
  </si>
  <si>
    <t>Kündigung zum</t>
  </si>
  <si>
    <t>Kündigungsfrist in Monaten gem § 622 BGB</t>
  </si>
  <si>
    <t>Zugang der Kündigung bis zum</t>
  </si>
  <si>
    <t>Lebens-alter</t>
  </si>
  <si>
    <t>Beschäfti-gungs-dauer in Jahren nach  KSchG</t>
  </si>
  <si>
    <t>Name</t>
  </si>
  <si>
    <t>Kündigungsrechner bei betriebsbedingten Kündigungen im Arbeitsrecht</t>
  </si>
  <si>
    <t>bis100 Arbeitnehmer/innen</t>
  </si>
  <si>
    <t>Die Nutzung erfolgt auf eigenes Risikio.</t>
  </si>
  <si>
    <t>Für die Richtigkeit und Vollständigkeit wird keine Gewähr übernommen. Jegliche Hagtunug wird ausgeschlossen.</t>
  </si>
  <si>
    <t>Die Berechnung dient als Übersichtshilfe bei beabsichtigten betriebsbedingten Kündigungen im Arbeitsrecht.</t>
  </si>
  <si>
    <t>© Rechtsanwalt Thomas H. Haymann * Gevelsbergstraße 13 * 44269 Dortmund</t>
  </si>
  <si>
    <t>Stand 02.2022</t>
  </si>
  <si>
    <t>www.Haymann.com</t>
  </si>
  <si>
    <t>I. Berechnung der Arbeitnehmerzahl gemäß § 23 KSchG</t>
  </si>
  <si>
    <t>II.Sozialauswahl gem. § 1 KSchG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</si>
</sst>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quot;€&quot;"/>
  </numFmts>
  <fonts count="22" x14ac:knownFonts="1">
    <font>
      <sz val="11"/>
      <color theme="1"/>
      <name val="Arial"/>
      <family val="2"/>
    </font>
    <font>
      <b/>
      <sz val="11"/>
      <color theme="1"/>
      <name val="Arial"/>
      <family val="2"/>
    </font>
    <font>
      <sz val="9"/>
      <color indexed="81"/>
      <name val="Segoe UI"/>
      <family val="2"/>
    </font>
    <font>
      <sz val="11"/>
      <color rgb="FFFF0000"/>
      <name val="Arial"/>
      <family val="2"/>
    </font>
    <font>
      <b/>
      <sz val="14"/>
      <name val="Arial"/>
      <family val="2"/>
    </font>
    <font>
      <b/>
      <sz val="12"/>
      <name val="Arial"/>
      <family val="2"/>
    </font>
    <font>
      <b/>
      <sz val="10"/>
      <name val="Arial"/>
      <family val="2"/>
    </font>
    <font>
      <sz val="12"/>
      <name val="Arial"/>
      <family val="2"/>
    </font>
    <font>
      <sz val="10"/>
      <name val="Arial"/>
      <family val="2"/>
    </font>
    <font>
      <b/>
      <sz val="10"/>
      <color indexed="10"/>
      <name val="Arial"/>
      <family val="2"/>
    </font>
    <font>
      <b/>
      <sz val="14"/>
      <color theme="1"/>
      <name val="Arial"/>
      <family val="2"/>
    </font>
    <font>
      <sz val="10"/>
      <color rgb="FFFF0000"/>
      <name val="Arial"/>
      <family val="2"/>
    </font>
    <font>
      <b/>
      <sz val="9"/>
      <color indexed="81"/>
      <name val="Segoe UI"/>
      <family val="2"/>
    </font>
    <font>
      <b/>
      <sz val="11"/>
      <color theme="0"/>
      <name val="Arial"/>
      <family val="2"/>
    </font>
    <font>
      <sz val="11"/>
      <color theme="0"/>
      <name val="Arial"/>
      <family val="2"/>
    </font>
    <font>
      <b/>
      <sz val="9"/>
      <color indexed="10"/>
      <name val="Segoe UI"/>
      <family val="2"/>
    </font>
    <font>
      <b/>
      <sz val="14"/>
      <color theme="0"/>
      <name val="Arial"/>
      <family val="2"/>
    </font>
    <font>
      <b/>
      <sz val="11"/>
      <color rgb="FFBF0000"/>
      <name val="Arial"/>
      <family val="2"/>
    </font>
    <font>
      <u/>
      <sz val="11"/>
      <color theme="10"/>
      <name val="Arial"/>
      <family val="2"/>
    </font>
    <font>
      <sz val="11"/>
      <name val="Arial"/>
      <family val="2"/>
    </font>
    <font>
      <b/>
      <sz val="11"/>
      <name val="Arial"/>
      <family val="2"/>
    </font>
    <font>
      <u/>
      <sz val="11"/>
      <color theme="0"/>
      <name val="Arial"/>
      <family val="2"/>
    </font>
  </fonts>
  <fills count="1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indexed="13"/>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7"/>
        <bgColor indexed="64"/>
      </patternFill>
    </fill>
    <fill>
      <patternFill patternType="solid">
        <fgColor theme="8" tint="0.79998168889431442"/>
        <bgColor indexed="64"/>
      </patternFill>
    </fill>
    <fill>
      <patternFill patternType="solid">
        <fgColor theme="7" tint="0.39997558519241921"/>
        <bgColor indexed="64"/>
      </patternFill>
    </fill>
    <fill>
      <patternFill patternType="solid">
        <fgColor rgb="FFBF0000"/>
        <bgColor indexed="64"/>
      </patternFill>
    </fill>
    <fill>
      <patternFill patternType="solid">
        <fgColor rgb="FFFFD9D9"/>
        <bgColor indexed="64"/>
      </patternFill>
    </fill>
    <fill>
      <patternFill patternType="solid">
        <fgColor theme="9" tint="0.39997558519241921"/>
        <bgColor indexed="64"/>
      </patternFill>
    </fill>
    <fill>
      <patternFill patternType="solid">
        <fgColor rgb="FFC0000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8" fillId="0" borderId="0" applyNumberFormat="0" applyFill="0" applyBorder="0" applyAlignment="0" applyProtection="0"/>
  </cellStyleXfs>
  <cellXfs count="147">
    <xf numFmtId="0" fontId="0" fillId="0" borderId="0" xfId="0"/>
    <xf numFmtId="0" fontId="0" fillId="0" borderId="0" xfId="0" applyAlignment="1">
      <alignment horizontal="center"/>
    </xf>
    <xf numFmtId="0" fontId="0" fillId="2" borderId="0" xfId="0" applyFill="1"/>
    <xf numFmtId="0" fontId="0" fillId="2" borderId="0" xfId="0" applyFill="1" applyAlignment="1">
      <alignment horizontal="center"/>
    </xf>
    <xf numFmtId="0" fontId="0" fillId="3" borderId="0" xfId="0" applyFill="1" applyAlignment="1">
      <alignment horizontal="center"/>
    </xf>
    <xf numFmtId="0" fontId="1" fillId="3" borderId="0" xfId="0" applyFont="1" applyFill="1" applyAlignment="1">
      <alignment horizontal="center" wrapText="1"/>
    </xf>
    <xf numFmtId="0" fontId="0" fillId="3" borderId="0" xfId="0" applyFill="1"/>
    <xf numFmtId="0" fontId="0" fillId="0" borderId="0" xfId="0" applyAlignment="1" applyProtection="1">
      <alignment horizontal="center"/>
      <protection locked="0"/>
    </xf>
    <xf numFmtId="0" fontId="0" fillId="0" borderId="0" xfId="0" applyAlignment="1" applyProtection="1">
      <alignment horizontal="center"/>
    </xf>
    <xf numFmtId="0" fontId="1" fillId="0" borderId="0" xfId="0" applyFont="1" applyProtection="1"/>
    <xf numFmtId="0" fontId="0" fillId="0" borderId="0" xfId="0" applyProtection="1"/>
    <xf numFmtId="0" fontId="1" fillId="2" borderId="0" xfId="0" applyFont="1" applyFill="1" applyAlignment="1" applyProtection="1">
      <alignment horizontal="center"/>
    </xf>
    <xf numFmtId="0" fontId="1" fillId="0" borderId="0" xfId="0" applyFont="1" applyAlignment="1" applyProtection="1">
      <alignment wrapText="1"/>
    </xf>
    <xf numFmtId="0" fontId="0" fillId="0" borderId="0" xfId="0" applyProtection="1">
      <protection locked="0"/>
    </xf>
    <xf numFmtId="14" fontId="0" fillId="0" borderId="0" xfId="0" applyNumberFormat="1" applyAlignment="1" applyProtection="1">
      <alignment horizontal="center"/>
    </xf>
    <xf numFmtId="14" fontId="0" fillId="0" borderId="0" xfId="0" applyNumberFormat="1" applyAlignment="1" applyProtection="1">
      <alignment horizontal="center"/>
      <protection locked="0"/>
    </xf>
    <xf numFmtId="0" fontId="0" fillId="0" borderId="0" xfId="0" applyAlignment="1" applyProtection="1">
      <alignment horizontal="right"/>
    </xf>
    <xf numFmtId="14" fontId="0" fillId="0" borderId="0" xfId="0" applyNumberFormat="1" applyAlignment="1" applyProtection="1">
      <alignment horizontal="left"/>
    </xf>
    <xf numFmtId="0" fontId="1" fillId="3" borderId="0" xfId="0" applyFont="1" applyFill="1" applyAlignment="1" applyProtection="1">
      <alignment horizontal="center"/>
    </xf>
    <xf numFmtId="0" fontId="1" fillId="3" borderId="0" xfId="0" applyFont="1" applyFill="1" applyAlignment="1" applyProtection="1">
      <alignment horizontal="center" wrapText="1"/>
    </xf>
    <xf numFmtId="0" fontId="1" fillId="4" borderId="0" xfId="0" applyFont="1" applyFill="1" applyAlignment="1" applyProtection="1">
      <alignment horizontal="center" wrapText="1"/>
    </xf>
    <xf numFmtId="0" fontId="1" fillId="4" borderId="0" xfId="0" applyFont="1" applyFill="1" applyAlignment="1" applyProtection="1">
      <alignment wrapText="1"/>
    </xf>
    <xf numFmtId="164" fontId="1" fillId="4" borderId="0" xfId="0" applyNumberFormat="1" applyFont="1" applyFill="1" applyAlignment="1" applyProtection="1">
      <alignment horizontal="center" wrapText="1"/>
    </xf>
    <xf numFmtId="14" fontId="1" fillId="4" borderId="0" xfId="0" applyNumberFormat="1" applyFont="1" applyFill="1" applyAlignment="1" applyProtection="1">
      <alignment horizontal="center" vertical="top" wrapText="1"/>
    </xf>
    <xf numFmtId="0" fontId="1" fillId="4" borderId="0" xfId="0" applyFont="1" applyFill="1" applyAlignment="1" applyProtection="1">
      <alignment horizontal="center" vertical="top" wrapText="1"/>
    </xf>
    <xf numFmtId="0" fontId="1" fillId="0" borderId="0" xfId="0" applyFont="1" applyFill="1" applyAlignment="1" applyProtection="1">
      <alignment horizontal="center"/>
    </xf>
    <xf numFmtId="2" fontId="0" fillId="0" borderId="0" xfId="0" applyNumberFormat="1" applyAlignment="1" applyProtection="1">
      <alignment horizontal="center"/>
    </xf>
    <xf numFmtId="2" fontId="1" fillId="4" borderId="0" xfId="0" applyNumberFormat="1" applyFont="1" applyFill="1" applyAlignment="1" applyProtection="1">
      <alignment horizontal="center" wrapText="1"/>
    </xf>
    <xf numFmtId="0" fontId="1" fillId="2" borderId="0" xfId="0" applyFont="1" applyFill="1" applyAlignment="1" applyProtection="1">
      <alignment horizontal="center" vertical="top" wrapText="1"/>
    </xf>
    <xf numFmtId="0" fontId="1" fillId="3" borderId="0" xfId="0" applyFont="1" applyFill="1" applyAlignment="1" applyProtection="1">
      <alignment horizontal="center" vertical="top" wrapText="1"/>
    </xf>
    <xf numFmtId="0" fontId="4" fillId="0" borderId="0" xfId="0" applyFont="1"/>
    <xf numFmtId="0" fontId="0" fillId="0" borderId="0" xfId="0" applyAlignment="1">
      <alignment horizontal="right"/>
    </xf>
    <xf numFmtId="14" fontId="0" fillId="0" borderId="0" xfId="0" applyNumberFormat="1" applyAlignment="1">
      <alignment horizontal="right"/>
    </xf>
    <xf numFmtId="0" fontId="0" fillId="0" borderId="1" xfId="0" applyBorder="1"/>
    <xf numFmtId="0" fontId="0" fillId="0" borderId="2" xfId="0" applyBorder="1"/>
    <xf numFmtId="0" fontId="6" fillId="0" borderId="4" xfId="0" applyFont="1" applyBorder="1" applyAlignment="1">
      <alignment horizontal="left"/>
    </xf>
    <xf numFmtId="0" fontId="5" fillId="0" borderId="4" xfId="0" applyFont="1" applyBorder="1" applyAlignment="1">
      <alignment horizontal="left"/>
    </xf>
    <xf numFmtId="0" fontId="5" fillId="0" borderId="5" xfId="0" applyFont="1" applyBorder="1" applyAlignment="1">
      <alignment horizontal="left"/>
    </xf>
    <xf numFmtId="0" fontId="5" fillId="0" borderId="6" xfId="0" applyFont="1" applyBorder="1" applyAlignment="1">
      <alignment horizontal="left"/>
    </xf>
    <xf numFmtId="0" fontId="7" fillId="0" borderId="7" xfId="0" applyFont="1" applyBorder="1"/>
    <xf numFmtId="0" fontId="7" fillId="0" borderId="0" xfId="0" applyFont="1"/>
    <xf numFmtId="0" fontId="7" fillId="0" borderId="0" xfId="0" applyFont="1" applyAlignment="1">
      <alignment horizontal="right"/>
    </xf>
    <xf numFmtId="2" fontId="7" fillId="0" borderId="0" xfId="0" applyNumberFormat="1" applyFont="1" applyAlignment="1">
      <alignment horizontal="right"/>
    </xf>
    <xf numFmtId="2" fontId="7" fillId="0" borderId="8" xfId="0" applyNumberFormat="1" applyFont="1" applyBorder="1" applyAlignment="1">
      <alignment horizontal="right"/>
    </xf>
    <xf numFmtId="0" fontId="0" fillId="0" borderId="7" xfId="0" applyBorder="1"/>
    <xf numFmtId="0" fontId="5" fillId="0" borderId="9" xfId="0" applyFont="1" applyBorder="1"/>
    <xf numFmtId="0" fontId="6" fillId="0" borderId="10" xfId="0" applyFont="1" applyBorder="1"/>
    <xf numFmtId="0" fontId="6" fillId="0" borderId="10" xfId="0" applyFont="1" applyBorder="1" applyAlignment="1">
      <alignment horizontal="right"/>
    </xf>
    <xf numFmtId="2" fontId="6" fillId="0" borderId="11" xfId="0" applyNumberFormat="1" applyFont="1" applyBorder="1" applyAlignment="1">
      <alignment horizontal="right"/>
    </xf>
    <xf numFmtId="0" fontId="5" fillId="0" borderId="0" xfId="0" applyFont="1"/>
    <xf numFmtId="0" fontId="6" fillId="0" borderId="0" xfId="0" applyFont="1"/>
    <xf numFmtId="0" fontId="6" fillId="0" borderId="0" xfId="0" applyFont="1" applyAlignment="1">
      <alignment horizontal="right"/>
    </xf>
    <xf numFmtId="2" fontId="6" fillId="0" borderId="0" xfId="0" applyNumberFormat="1" applyFont="1" applyAlignment="1">
      <alignment horizontal="right"/>
    </xf>
    <xf numFmtId="0" fontId="8" fillId="0" borderId="0" xfId="0" applyFont="1"/>
    <xf numFmtId="0" fontId="5" fillId="0" borderId="0" xfId="0" applyFont="1" applyAlignment="1">
      <alignment horizontal="center"/>
    </xf>
    <xf numFmtId="0" fontId="5" fillId="0" borderId="0" xfId="0" applyFont="1" applyAlignment="1">
      <alignment horizontal="right"/>
    </xf>
    <xf numFmtId="0" fontId="5" fillId="5" borderId="0" xfId="0" applyFont="1" applyFill="1" applyAlignment="1">
      <alignment horizontal="right"/>
    </xf>
    <xf numFmtId="2" fontId="0" fillId="0" borderId="0" xfId="0" applyNumberFormat="1"/>
    <xf numFmtId="0" fontId="0" fillId="0" borderId="0" xfId="0" applyNumberFormat="1" applyAlignment="1" applyProtection="1">
      <alignment horizontal="center"/>
      <protection locked="0"/>
    </xf>
    <xf numFmtId="0" fontId="0" fillId="0" borderId="0" xfId="0" applyFill="1"/>
    <xf numFmtId="0" fontId="10" fillId="0" borderId="0" xfId="0" applyFont="1" applyFill="1"/>
    <xf numFmtId="0" fontId="1" fillId="0" borderId="0" xfId="0" applyFont="1" applyFill="1" applyAlignment="1" applyProtection="1">
      <alignment horizontal="left" vertical="top"/>
    </xf>
    <xf numFmtId="0" fontId="1" fillId="0" borderId="0" xfId="0" applyFont="1" applyAlignment="1" applyProtection="1">
      <alignment wrapText="1"/>
      <protection locked="0"/>
    </xf>
    <xf numFmtId="0" fontId="0" fillId="0" borderId="0" xfId="0" applyFill="1" applyAlignment="1" applyProtection="1">
      <alignment horizontal="center"/>
    </xf>
    <xf numFmtId="0" fontId="0" fillId="0" borderId="0" xfId="0" applyFill="1" applyAlignment="1" applyProtection="1">
      <alignment horizontal="right"/>
    </xf>
    <xf numFmtId="14" fontId="0" fillId="0" borderId="0" xfId="0" applyNumberFormat="1" applyFill="1" applyAlignment="1" applyProtection="1">
      <alignment horizontal="center"/>
    </xf>
    <xf numFmtId="2" fontId="0" fillId="0" borderId="0" xfId="0" applyNumberFormat="1" applyFill="1" applyAlignment="1" applyProtection="1">
      <alignment horizontal="center"/>
    </xf>
    <xf numFmtId="0" fontId="0" fillId="0" borderId="0" xfId="0" applyFill="1" applyProtection="1"/>
    <xf numFmtId="14" fontId="0" fillId="0" borderId="12" xfId="0" applyNumberFormat="1" applyFill="1" applyBorder="1" applyAlignment="1" applyProtection="1">
      <alignment horizontal="center"/>
    </xf>
    <xf numFmtId="0" fontId="1" fillId="0" borderId="0" xfId="0" applyFont="1" applyAlignment="1" applyProtection="1">
      <alignment horizontal="center" vertical="top" wrapText="1"/>
    </xf>
    <xf numFmtId="0" fontId="4" fillId="0" borderId="0" xfId="0" applyFont="1" applyFill="1"/>
    <xf numFmtId="0" fontId="0" fillId="0" borderId="0" xfId="0" applyFill="1" applyAlignment="1">
      <alignment horizontal="right"/>
    </xf>
    <xf numFmtId="14" fontId="0" fillId="0" borderId="0" xfId="0" applyNumberFormat="1" applyFill="1" applyAlignment="1">
      <alignment horizontal="right"/>
    </xf>
    <xf numFmtId="0" fontId="0" fillId="0" borderId="0" xfId="0" applyAlignment="1" applyProtection="1">
      <alignment horizontal="center" vertical="top"/>
    </xf>
    <xf numFmtId="0" fontId="0" fillId="0" borderId="0" xfId="0" applyFill="1" applyAlignment="1" applyProtection="1">
      <alignment horizontal="center" vertical="top"/>
    </xf>
    <xf numFmtId="14" fontId="0" fillId="0" borderId="0" xfId="0" applyNumberFormat="1" applyFill="1"/>
    <xf numFmtId="0" fontId="1" fillId="2" borderId="0" xfId="0" applyFont="1" applyFill="1" applyAlignment="1">
      <alignment horizontal="center" wrapText="1"/>
    </xf>
    <xf numFmtId="0" fontId="0" fillId="2" borderId="0" xfId="0" applyFill="1" applyAlignment="1">
      <alignment horizontal="right"/>
    </xf>
    <xf numFmtId="14" fontId="0" fillId="0" borderId="0" xfId="0" applyNumberFormat="1"/>
    <xf numFmtId="0" fontId="1" fillId="0" borderId="0" xfId="0" applyFont="1" applyAlignment="1"/>
    <xf numFmtId="0" fontId="1" fillId="6" borderId="0" xfId="0" applyFont="1" applyFill="1" applyAlignment="1">
      <alignment horizontal="center" vertical="top" wrapText="1"/>
    </xf>
    <xf numFmtId="0" fontId="1" fillId="7" borderId="0" xfId="0" applyFont="1" applyFill="1" applyAlignment="1">
      <alignment horizontal="center" wrapText="1"/>
    </xf>
    <xf numFmtId="0" fontId="0" fillId="0" borderId="0" xfId="0" applyAlignment="1" applyProtection="1">
      <alignment vertical="top"/>
    </xf>
    <xf numFmtId="0" fontId="0" fillId="0" borderId="0" xfId="0" applyFill="1" applyAlignment="1" applyProtection="1">
      <alignment vertical="top"/>
    </xf>
    <xf numFmtId="0" fontId="1" fillId="8" borderId="0" xfId="0" applyFont="1" applyFill="1" applyAlignment="1" applyProtection="1">
      <alignment vertical="top" wrapText="1"/>
    </xf>
    <xf numFmtId="14" fontId="1" fillId="8" borderId="0" xfId="0" applyNumberFormat="1" applyFont="1" applyFill="1" applyAlignment="1" applyProtection="1">
      <alignment wrapText="1"/>
    </xf>
    <xf numFmtId="0" fontId="0" fillId="0" borderId="0" xfId="0" applyAlignment="1" applyProtection="1">
      <alignment horizontal="left" vertical="top"/>
      <protection locked="0"/>
    </xf>
    <xf numFmtId="0" fontId="0" fillId="0" borderId="0" xfId="0" applyAlignment="1">
      <alignment vertical="top"/>
    </xf>
    <xf numFmtId="0" fontId="1" fillId="9" borderId="0" xfId="0" applyFont="1" applyFill="1" applyAlignment="1" applyProtection="1">
      <alignment horizontal="center" vertical="top" wrapText="1"/>
    </xf>
    <xf numFmtId="0" fontId="1" fillId="9" borderId="0" xfId="0" applyFont="1" applyFill="1" applyAlignment="1" applyProtection="1">
      <alignment wrapText="1"/>
    </xf>
    <xf numFmtId="0" fontId="1" fillId="10" borderId="0" xfId="0" applyFont="1" applyFill="1" applyAlignment="1" applyProtection="1">
      <alignment wrapText="1"/>
    </xf>
    <xf numFmtId="0" fontId="1" fillId="10" borderId="0" xfId="0" applyFont="1" applyFill="1" applyAlignment="1" applyProtection="1">
      <alignment vertical="top" wrapText="1"/>
    </xf>
    <xf numFmtId="0" fontId="1" fillId="10" borderId="0" xfId="0" applyFont="1" applyFill="1" applyAlignment="1" applyProtection="1">
      <alignment horizontal="center" vertical="top" wrapText="1"/>
    </xf>
    <xf numFmtId="0" fontId="1" fillId="8" borderId="0" xfId="0" applyFont="1" applyFill="1" applyAlignment="1" applyProtection="1">
      <alignment wrapText="1"/>
    </xf>
    <xf numFmtId="0" fontId="0" fillId="11" borderId="0" xfId="0" applyFont="1" applyFill="1" applyAlignment="1" applyProtection="1">
      <alignment vertical="top" wrapText="1"/>
    </xf>
    <xf numFmtId="0" fontId="1" fillId="11" borderId="0" xfId="0" applyFont="1" applyFill="1" applyAlignment="1" applyProtection="1">
      <alignment wrapText="1"/>
    </xf>
    <xf numFmtId="14" fontId="0" fillId="11" borderId="0" xfId="0" applyNumberFormat="1" applyFont="1" applyFill="1" applyAlignment="1" applyProtection="1">
      <alignment wrapText="1"/>
    </xf>
    <xf numFmtId="0" fontId="14" fillId="12" borderId="0" xfId="0" applyFont="1" applyFill="1" applyProtection="1">
      <protection locked="0"/>
    </xf>
    <xf numFmtId="14" fontId="14" fillId="12" borderId="0" xfId="0" applyNumberFormat="1" applyFont="1" applyFill="1" applyAlignment="1" applyProtection="1">
      <alignment horizontal="center"/>
      <protection locked="0"/>
    </xf>
    <xf numFmtId="0" fontId="14" fillId="12" borderId="0" xfId="0" applyFont="1" applyFill="1" applyAlignment="1" applyProtection="1">
      <alignment horizontal="center"/>
      <protection locked="0"/>
    </xf>
    <xf numFmtId="0" fontId="1" fillId="2" borderId="0" xfId="0" applyFont="1" applyFill="1" applyAlignment="1" applyProtection="1">
      <alignment horizontal="right" wrapText="1"/>
    </xf>
    <xf numFmtId="0" fontId="16" fillId="12" borderId="0" xfId="0" applyFont="1" applyFill="1" applyAlignment="1">
      <alignment horizontal="left" vertical="top"/>
    </xf>
    <xf numFmtId="14" fontId="0" fillId="12" borderId="0" xfId="0" applyNumberFormat="1" applyFill="1" applyAlignment="1" applyProtection="1">
      <alignment horizontal="center"/>
      <protection locked="0"/>
    </xf>
    <xf numFmtId="0" fontId="0" fillId="12" borderId="0" xfId="0" applyFill="1" applyAlignment="1" applyProtection="1">
      <alignment horizontal="center"/>
      <protection locked="0"/>
    </xf>
    <xf numFmtId="14" fontId="14" fillId="12" borderId="0" xfId="0" applyNumberFormat="1" applyFont="1" applyFill="1" applyAlignment="1" applyProtection="1">
      <alignment horizontal="left" vertical="center"/>
      <protection locked="0"/>
    </xf>
    <xf numFmtId="2" fontId="14" fillId="12" borderId="0" xfId="0" applyNumberFormat="1" applyFont="1" applyFill="1" applyAlignment="1">
      <alignment horizontal="center"/>
    </xf>
    <xf numFmtId="0" fontId="17" fillId="12" borderId="0" xfId="0" applyFont="1" applyFill="1" applyAlignment="1">
      <alignment horizontal="center"/>
    </xf>
    <xf numFmtId="0" fontId="13" fillId="12" borderId="0" xfId="0" applyFont="1" applyFill="1" applyAlignment="1">
      <alignment horizontal="center"/>
    </xf>
    <xf numFmtId="0" fontId="14" fillId="12" borderId="0" xfId="0" applyFont="1" applyFill="1" applyAlignment="1">
      <alignment horizontal="center"/>
    </xf>
    <xf numFmtId="0" fontId="14" fillId="12" borderId="0" xfId="0" applyFont="1" applyFill="1" applyAlignment="1">
      <alignment horizontal="center" vertical="top"/>
    </xf>
    <xf numFmtId="0" fontId="14" fillId="12" borderId="0" xfId="0" applyFont="1" applyFill="1" applyAlignment="1">
      <alignment vertical="top"/>
    </xf>
    <xf numFmtId="0" fontId="19" fillId="13" borderId="0" xfId="0" applyFont="1" applyFill="1" applyAlignment="1">
      <alignment horizontal="left"/>
    </xf>
    <xf numFmtId="0" fontId="19" fillId="13" borderId="0" xfId="0" applyFont="1" applyFill="1" applyProtection="1">
      <protection locked="0"/>
    </xf>
    <xf numFmtId="14" fontId="19" fillId="13" borderId="0" xfId="0" applyNumberFormat="1" applyFont="1" applyFill="1" applyAlignment="1" applyProtection="1">
      <alignment horizontal="left"/>
      <protection locked="0"/>
    </xf>
    <xf numFmtId="14" fontId="19" fillId="13" borderId="0" xfId="0" applyNumberFormat="1" applyFont="1" applyFill="1" applyAlignment="1" applyProtection="1">
      <alignment horizontal="center"/>
      <protection locked="0"/>
    </xf>
    <xf numFmtId="0" fontId="19" fillId="13" borderId="0" xfId="0" applyFont="1" applyFill="1" applyAlignment="1" applyProtection="1">
      <alignment horizontal="center"/>
      <protection locked="0"/>
    </xf>
    <xf numFmtId="2" fontId="19" fillId="13" borderId="0" xfId="0" applyNumberFormat="1" applyFont="1" applyFill="1" applyAlignment="1">
      <alignment horizontal="center"/>
    </xf>
    <xf numFmtId="0" fontId="20" fillId="13" borderId="0" xfId="0" applyFont="1" applyFill="1" applyAlignment="1">
      <alignment horizontal="center"/>
    </xf>
    <xf numFmtId="0" fontId="19" fillId="13" borderId="0" xfId="0" applyFont="1" applyFill="1" applyAlignment="1">
      <alignment horizontal="center"/>
    </xf>
    <xf numFmtId="0" fontId="19" fillId="13" borderId="0" xfId="0" applyFont="1" applyFill="1" applyAlignment="1">
      <alignment horizontal="center" vertical="top"/>
    </xf>
    <xf numFmtId="0" fontId="19" fillId="13" borderId="0" xfId="0" applyFont="1" applyFill="1" applyAlignment="1">
      <alignment vertical="top"/>
    </xf>
    <xf numFmtId="0" fontId="14" fillId="12" borderId="0" xfId="1" applyFont="1" applyFill="1" applyAlignment="1" applyProtection="1">
      <alignment vertical="center"/>
    </xf>
    <xf numFmtId="0" fontId="21" fillId="12" borderId="0" xfId="1" applyFont="1" applyFill="1" applyAlignment="1" applyProtection="1">
      <alignment vertical="center"/>
    </xf>
    <xf numFmtId="0" fontId="5" fillId="14" borderId="6" xfId="0" applyFont="1" applyFill="1" applyBorder="1" applyAlignment="1">
      <alignment horizontal="left"/>
    </xf>
    <xf numFmtId="2" fontId="1" fillId="14" borderId="0" xfId="0" applyNumberFormat="1" applyFont="1" applyFill="1" applyAlignment="1" applyProtection="1">
      <alignment horizontal="center" vertical="top" wrapText="1"/>
    </xf>
    <xf numFmtId="0" fontId="16" fillId="15" borderId="0" xfId="0" applyFont="1" applyFill="1"/>
    <xf numFmtId="0" fontId="14" fillId="15" borderId="0" xfId="0" applyFont="1" applyFill="1"/>
    <xf numFmtId="0" fontId="16" fillId="15" borderId="0" xfId="0" applyFont="1" applyFill="1" applyAlignment="1" applyProtection="1">
      <alignment horizontal="left" vertical="top"/>
    </xf>
    <xf numFmtId="0" fontId="13" fillId="15" borderId="0" xfId="0" applyFont="1" applyFill="1" applyProtection="1">
      <protection locked="0"/>
    </xf>
    <xf numFmtId="14" fontId="13" fillId="15" borderId="0" xfId="0" applyNumberFormat="1" applyFont="1" applyFill="1" applyAlignment="1" applyProtection="1">
      <alignment horizontal="center"/>
      <protection locked="0"/>
    </xf>
    <xf numFmtId="0" fontId="13" fillId="15" borderId="0" xfId="0" applyFont="1" applyFill="1" applyAlignment="1" applyProtection="1">
      <alignment horizontal="center"/>
      <protection locked="0"/>
    </xf>
    <xf numFmtId="2" fontId="13" fillId="15" borderId="0" xfId="0" applyNumberFormat="1" applyFont="1" applyFill="1" applyAlignment="1" applyProtection="1">
      <alignment horizontal="center"/>
    </xf>
    <xf numFmtId="0" fontId="13" fillId="15" borderId="0" xfId="0" applyFont="1" applyFill="1" applyAlignment="1" applyProtection="1">
      <alignment horizontal="center"/>
    </xf>
    <xf numFmtId="14" fontId="1" fillId="13" borderId="0" xfId="0" applyNumberFormat="1" applyFont="1" applyFill="1" applyAlignment="1" applyProtection="1">
      <alignment horizontal="center" vertical="top" wrapText="1"/>
    </xf>
    <xf numFmtId="0" fontId="1" fillId="4" borderId="0" xfId="0" applyNumberFormat="1" applyFont="1" applyFill="1" applyAlignment="1" applyProtection="1">
      <alignment horizontal="center" wrapText="1"/>
    </xf>
    <xf numFmtId="164" fontId="1" fillId="2" borderId="0" xfId="0" applyNumberFormat="1" applyFont="1" applyFill="1" applyAlignment="1" applyProtection="1">
      <alignment horizontal="right"/>
    </xf>
    <xf numFmtId="164" fontId="1" fillId="2" borderId="0" xfId="0" applyNumberFormat="1" applyFont="1" applyFill="1" applyAlignment="1" applyProtection="1">
      <alignment horizontal="center"/>
    </xf>
    <xf numFmtId="165" fontId="0" fillId="3" borderId="0" xfId="0" applyNumberFormat="1" applyFill="1" applyAlignment="1">
      <alignment horizontal="center"/>
    </xf>
    <xf numFmtId="0" fontId="5" fillId="14" borderId="2" xfId="0" applyFont="1" applyFill="1" applyBorder="1" applyAlignment="1">
      <alignment horizontal="center"/>
    </xf>
    <xf numFmtId="0" fontId="0" fillId="14" borderId="2" xfId="0" applyFill="1" applyBorder="1"/>
    <xf numFmtId="0" fontId="0" fillId="14" borderId="3" xfId="0" applyFill="1" applyBorder="1"/>
    <xf numFmtId="49" fontId="8" fillId="0" borderId="0" xfId="0" applyNumberFormat="1" applyFont="1" applyFill="1" applyAlignment="1">
      <alignment horizontal="left" vertical="top" wrapText="1"/>
    </xf>
    <xf numFmtId="49" fontId="4" fillId="0" borderId="0" xfId="0" applyNumberFormat="1" applyFont="1" applyFill="1" applyAlignment="1">
      <alignment horizontal="left" vertical="top" wrapText="1"/>
    </xf>
    <xf numFmtId="0" fontId="1" fillId="2" borderId="0" xfId="0" applyFont="1" applyFill="1" applyAlignment="1">
      <alignment horizontal="center" wrapText="1"/>
    </xf>
    <xf numFmtId="0" fontId="5" fillId="0" borderId="2" xfId="0" applyFont="1" applyBorder="1" applyAlignment="1">
      <alignment horizontal="center"/>
    </xf>
    <xf numFmtId="0" fontId="0" fillId="0" borderId="2" xfId="0" applyBorder="1"/>
    <xf numFmtId="0" fontId="0" fillId="0" borderId="3" xfId="0" applyBorder="1"/>
  </cellXfs>
  <cellStyles count="2">
    <cellStyle name="Link" xfId="1" builtinId="8"/>
    <cellStyle name="Standard" xfId="0" builtinId="0"/>
  </cellStyles>
  <dxfs count="8">
    <dxf>
      <fill>
        <patternFill>
          <bgColor rgb="FFFF0000"/>
        </patternFill>
      </fill>
    </dxf>
    <dxf>
      <fill>
        <patternFill>
          <bgColor theme="9" tint="0.59996337778862885"/>
        </patternFill>
      </fill>
    </dxf>
    <dxf>
      <font>
        <b/>
        <i val="0"/>
        <color rgb="FFFF0000"/>
      </font>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D9D9"/>
      <color rgb="FFB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haymann.com/" TargetMode="External"/><Relationship Id="rId1" Type="http://schemas.openxmlformats.org/officeDocument/2006/relationships/hyperlink" Target="http://www.haymann.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0D653-36D6-401C-9053-9FEB73D4E0F1}">
  <dimension ref="A1:U151"/>
  <sheetViews>
    <sheetView tabSelected="1" topLeftCell="A22" zoomScaleNormal="100" workbookViewId="0">
      <selection activeCell="B47" sqref="B47"/>
    </sheetView>
  </sheetViews>
  <sheetFormatPr baseColWidth="10" defaultRowHeight="15" x14ac:dyDescent="0.25"/>
  <cols>
    <col min="1" max="1" width="11" style="8"/>
    <col min="2" max="2" width="22.25" style="13" customWidth="1"/>
    <col min="3" max="4" width="11" style="15"/>
    <col min="5" max="5" width="11" style="7"/>
    <col min="6" max="6" width="7.25" style="7" customWidth="1"/>
    <col min="7" max="7" width="11.25" style="7" customWidth="1"/>
    <col min="8" max="8" width="11" style="7"/>
    <col min="9" max="9" width="11" style="26"/>
    <col min="10" max="11" width="11" style="25"/>
    <col min="12" max="12" width="11" style="8"/>
    <col min="13" max="13" width="9.75" style="73" customWidth="1"/>
    <col min="14" max="14" width="10.375" style="73" customWidth="1"/>
    <col min="15" max="15" width="11" style="82"/>
    <col min="16" max="21" width="11" style="8"/>
    <col min="22" max="16384" width="11" style="10"/>
  </cols>
  <sheetData>
    <row r="1" spans="1:21" ht="18" x14ac:dyDescent="0.25">
      <c r="A1" s="101" t="s">
        <v>67</v>
      </c>
      <c r="B1" s="97"/>
      <c r="C1" s="98"/>
      <c r="D1" s="102"/>
      <c r="E1" s="99"/>
      <c r="F1" s="103"/>
      <c r="G1" s="99"/>
      <c r="H1" s="104" t="s">
        <v>68</v>
      </c>
      <c r="I1" s="105"/>
      <c r="J1" s="106"/>
      <c r="K1" s="107"/>
      <c r="L1" s="108"/>
      <c r="M1" s="109"/>
      <c r="N1" s="109"/>
      <c r="O1" s="110"/>
      <c r="P1" s="108"/>
      <c r="Q1" s="108"/>
    </row>
    <row r="4" spans="1:21" ht="18" x14ac:dyDescent="0.25">
      <c r="A4" s="125" t="s">
        <v>75</v>
      </c>
      <c r="B4" s="126"/>
      <c r="C4" s="126"/>
      <c r="D4" s="126"/>
      <c r="E4" s="126"/>
      <c r="F4"/>
      <c r="G4" s="31"/>
      <c r="H4" s="31" t="s">
        <v>23</v>
      </c>
      <c r="I4" s="32">
        <f ca="1">TODAY()</f>
        <v>44614</v>
      </c>
    </row>
    <row r="5" spans="1:21" s="67" customFormat="1" ht="18" x14ac:dyDescent="0.25">
      <c r="A5" s="70"/>
      <c r="B5" s="59"/>
      <c r="C5" s="59"/>
      <c r="D5" s="59"/>
      <c r="E5" s="59"/>
      <c r="F5" s="59"/>
      <c r="G5" s="71"/>
      <c r="H5" s="71"/>
      <c r="I5" s="72"/>
      <c r="J5" s="25"/>
      <c r="K5" s="25"/>
      <c r="L5" s="63"/>
      <c r="M5" s="74"/>
      <c r="N5" s="74"/>
      <c r="O5" s="83"/>
      <c r="P5" s="63"/>
      <c r="Q5" s="63"/>
      <c r="R5" s="63"/>
      <c r="S5" s="63"/>
      <c r="T5" s="63"/>
      <c r="U5" s="63"/>
    </row>
    <row r="6" spans="1:21" s="67" customFormat="1" ht="18" customHeight="1" x14ac:dyDescent="0.25">
      <c r="A6" s="141" t="s">
        <v>44</v>
      </c>
      <c r="B6" s="142"/>
      <c r="C6" s="142"/>
      <c r="D6" s="142"/>
      <c r="E6" s="142"/>
      <c r="F6" s="142"/>
      <c r="G6" s="142"/>
      <c r="H6" s="142"/>
      <c r="I6" s="142"/>
      <c r="J6" s="25"/>
      <c r="K6" s="25"/>
      <c r="L6" s="63"/>
      <c r="M6" s="74"/>
      <c r="N6" s="74"/>
      <c r="O6" s="83"/>
      <c r="P6" s="63"/>
      <c r="Q6" s="63"/>
      <c r="R6" s="63"/>
      <c r="S6" s="63"/>
      <c r="T6" s="63"/>
      <c r="U6" s="63"/>
    </row>
    <row r="7" spans="1:21" s="67" customFormat="1" ht="18" customHeight="1" x14ac:dyDescent="0.25">
      <c r="A7" s="142"/>
      <c r="B7" s="142"/>
      <c r="C7" s="142"/>
      <c r="D7" s="142"/>
      <c r="E7" s="142"/>
      <c r="F7" s="142"/>
      <c r="G7" s="142"/>
      <c r="H7" s="142"/>
      <c r="I7" s="142"/>
      <c r="J7" s="25"/>
      <c r="K7" s="25"/>
      <c r="L7" s="63"/>
      <c r="M7" s="74"/>
      <c r="N7" s="74"/>
      <c r="O7" s="83"/>
      <c r="P7" s="63"/>
      <c r="Q7" s="63"/>
      <c r="R7" s="63"/>
      <c r="S7" s="63"/>
      <c r="T7" s="63"/>
      <c r="U7" s="63"/>
    </row>
    <row r="8" spans="1:21" s="67" customFormat="1" ht="18" customHeight="1" x14ac:dyDescent="0.25">
      <c r="A8" s="142"/>
      <c r="B8" s="142"/>
      <c r="C8" s="142"/>
      <c r="D8" s="142"/>
      <c r="E8" s="142"/>
      <c r="F8" s="142"/>
      <c r="G8" s="142"/>
      <c r="H8" s="142"/>
      <c r="I8" s="142"/>
      <c r="J8" s="25"/>
      <c r="K8" s="25"/>
      <c r="L8" s="63"/>
      <c r="M8" s="74"/>
      <c r="N8" s="74"/>
      <c r="O8" s="83"/>
      <c r="P8" s="63"/>
      <c r="Q8" s="63"/>
      <c r="R8" s="63"/>
      <c r="S8" s="63"/>
      <c r="T8" s="63"/>
      <c r="U8" s="63"/>
    </row>
    <row r="9" spans="1:21" s="67" customFormat="1" ht="18" customHeight="1" x14ac:dyDescent="0.25">
      <c r="A9" s="142"/>
      <c r="B9" s="142"/>
      <c r="C9" s="142"/>
      <c r="D9" s="142"/>
      <c r="E9" s="142"/>
      <c r="F9" s="142"/>
      <c r="G9" s="142"/>
      <c r="H9" s="142"/>
      <c r="I9" s="142"/>
      <c r="J9" s="25"/>
      <c r="K9" s="25"/>
      <c r="L9" s="63"/>
      <c r="M9" s="74"/>
      <c r="N9" s="74"/>
      <c r="O9" s="83"/>
      <c r="P9" s="63"/>
      <c r="Q9" s="63"/>
      <c r="R9" s="63"/>
      <c r="S9" s="63"/>
      <c r="T9" s="63"/>
      <c r="U9" s="63"/>
    </row>
    <row r="10" spans="1:21" s="67" customFormat="1" ht="18" customHeight="1" x14ac:dyDescent="0.25">
      <c r="A10" s="142"/>
      <c r="B10" s="142"/>
      <c r="C10" s="142"/>
      <c r="D10" s="142"/>
      <c r="E10" s="142"/>
      <c r="F10" s="142"/>
      <c r="G10" s="142"/>
      <c r="H10" s="142"/>
      <c r="I10" s="142"/>
      <c r="J10" s="25"/>
      <c r="K10" s="25"/>
      <c r="L10" s="63"/>
      <c r="M10" s="74"/>
      <c r="N10" s="74"/>
      <c r="O10" s="83"/>
      <c r="P10" s="63"/>
      <c r="Q10" s="63"/>
      <c r="R10" s="63"/>
      <c r="S10" s="63"/>
      <c r="T10" s="63"/>
      <c r="U10" s="63"/>
    </row>
    <row r="11" spans="1:21" s="67" customFormat="1" ht="18" customHeight="1" x14ac:dyDescent="0.25">
      <c r="A11" s="142"/>
      <c r="B11" s="142"/>
      <c r="C11" s="142"/>
      <c r="D11" s="142"/>
      <c r="E11" s="142"/>
      <c r="F11" s="142"/>
      <c r="G11" s="142"/>
      <c r="H11" s="142"/>
      <c r="I11" s="142"/>
      <c r="J11" s="25"/>
      <c r="K11" s="25"/>
      <c r="L11" s="63"/>
      <c r="M11" s="74"/>
      <c r="N11" s="74"/>
      <c r="O11" s="83"/>
      <c r="P11" s="63"/>
      <c r="Q11" s="63"/>
      <c r="R11" s="63"/>
      <c r="S11" s="63"/>
      <c r="T11" s="63"/>
      <c r="U11" s="63"/>
    </row>
    <row r="12" spans="1:21" s="67" customFormat="1" ht="18" customHeight="1" x14ac:dyDescent="0.25">
      <c r="A12" s="142"/>
      <c r="B12" s="142"/>
      <c r="C12" s="142"/>
      <c r="D12" s="142"/>
      <c r="E12" s="142"/>
      <c r="F12" s="142"/>
      <c r="G12" s="142"/>
      <c r="H12" s="142"/>
      <c r="I12" s="142"/>
      <c r="J12" s="25"/>
      <c r="K12" s="25"/>
      <c r="L12" s="63"/>
      <c r="M12" s="74"/>
      <c r="N12" s="74"/>
      <c r="O12" s="83"/>
      <c r="P12" s="63"/>
      <c r="Q12" s="63"/>
      <c r="R12" s="63"/>
      <c r="S12" s="63"/>
      <c r="T12" s="63"/>
      <c r="U12" s="63"/>
    </row>
    <row r="13" spans="1:21" s="67" customFormat="1" ht="18" customHeight="1" x14ac:dyDescent="0.25">
      <c r="A13" s="142"/>
      <c r="B13" s="142"/>
      <c r="C13" s="142"/>
      <c r="D13" s="142"/>
      <c r="E13" s="142"/>
      <c r="F13" s="142"/>
      <c r="G13" s="142"/>
      <c r="H13" s="142"/>
      <c r="I13" s="142"/>
      <c r="J13" s="25"/>
      <c r="K13" s="25"/>
      <c r="L13" s="63"/>
      <c r="M13" s="74"/>
      <c r="N13" s="74"/>
      <c r="O13" s="83"/>
      <c r="P13" s="63"/>
      <c r="Q13" s="63"/>
      <c r="R13" s="63"/>
      <c r="S13" s="63"/>
      <c r="T13" s="63"/>
      <c r="U13" s="63"/>
    </row>
    <row r="14" spans="1:21" s="67" customFormat="1" ht="18" customHeight="1" x14ac:dyDescent="0.25">
      <c r="A14" s="142"/>
      <c r="B14" s="142"/>
      <c r="C14" s="142"/>
      <c r="D14" s="142"/>
      <c r="E14" s="142"/>
      <c r="F14" s="142"/>
      <c r="G14" s="142"/>
      <c r="H14" s="142"/>
      <c r="I14" s="142"/>
      <c r="J14" s="25"/>
      <c r="K14" s="25"/>
      <c r="L14" s="63"/>
      <c r="M14" s="74"/>
      <c r="N14" s="74"/>
      <c r="O14" s="83"/>
      <c r="P14" s="63"/>
      <c r="Q14" s="63"/>
      <c r="R14" s="63"/>
      <c r="S14" s="63"/>
      <c r="T14" s="63"/>
      <c r="U14" s="63"/>
    </row>
    <row r="15" spans="1:21" s="67" customFormat="1" ht="18" customHeight="1" x14ac:dyDescent="0.25">
      <c r="A15" s="142"/>
      <c r="B15" s="142"/>
      <c r="C15" s="142"/>
      <c r="D15" s="142"/>
      <c r="E15" s="142"/>
      <c r="F15" s="142"/>
      <c r="G15" s="142"/>
      <c r="H15" s="142"/>
      <c r="I15" s="142"/>
      <c r="J15" s="25"/>
      <c r="K15" s="25"/>
      <c r="L15" s="63"/>
      <c r="M15" s="74"/>
      <c r="N15" s="74"/>
      <c r="O15" s="83"/>
      <c r="P15" s="63"/>
      <c r="Q15" s="63"/>
      <c r="R15" s="63"/>
      <c r="S15" s="63"/>
      <c r="T15" s="63"/>
      <c r="U15" s="63"/>
    </row>
    <row r="16" spans="1:21" s="67" customFormat="1" ht="18" customHeight="1" x14ac:dyDescent="0.25">
      <c r="A16" s="142"/>
      <c r="B16" s="142"/>
      <c r="C16" s="142"/>
      <c r="D16" s="142"/>
      <c r="E16" s="142"/>
      <c r="F16" s="142"/>
      <c r="G16" s="142"/>
      <c r="H16" s="142"/>
      <c r="I16" s="142"/>
      <c r="J16" s="25"/>
      <c r="K16" s="25"/>
      <c r="L16" s="63"/>
      <c r="M16" s="74"/>
      <c r="N16" s="74"/>
      <c r="O16" s="83"/>
      <c r="P16" s="63"/>
      <c r="Q16" s="63"/>
      <c r="R16" s="63"/>
      <c r="S16" s="63"/>
      <c r="T16" s="63"/>
      <c r="U16" s="63"/>
    </row>
    <row r="17" spans="1:21" s="67" customFormat="1" ht="18" customHeight="1" x14ac:dyDescent="0.25">
      <c r="A17" s="142"/>
      <c r="B17" s="142"/>
      <c r="C17" s="142"/>
      <c r="D17" s="142"/>
      <c r="E17" s="142"/>
      <c r="F17" s="142"/>
      <c r="G17" s="142"/>
      <c r="H17" s="142"/>
      <c r="I17" s="142"/>
      <c r="J17" s="25"/>
      <c r="K17" s="25"/>
      <c r="L17" s="63"/>
      <c r="M17" s="74"/>
      <c r="N17" s="74"/>
      <c r="O17" s="83"/>
      <c r="P17" s="63"/>
      <c r="Q17" s="63"/>
      <c r="R17" s="63"/>
      <c r="S17" s="63"/>
      <c r="T17" s="63"/>
      <c r="U17" s="63"/>
    </row>
    <row r="18" spans="1:21" s="67" customFormat="1" ht="18" customHeight="1" x14ac:dyDescent="0.25">
      <c r="A18" s="142"/>
      <c r="B18" s="142"/>
      <c r="C18" s="142"/>
      <c r="D18" s="142"/>
      <c r="E18" s="142"/>
      <c r="F18" s="142"/>
      <c r="G18" s="142"/>
      <c r="H18" s="142"/>
      <c r="I18" s="142"/>
      <c r="J18" s="25"/>
      <c r="K18" s="25"/>
      <c r="L18" s="63"/>
      <c r="M18" s="74"/>
      <c r="N18" s="74"/>
      <c r="O18" s="83"/>
      <c r="P18" s="63"/>
      <c r="Q18" s="63"/>
      <c r="R18" s="63"/>
      <c r="S18" s="63"/>
      <c r="T18" s="63"/>
      <c r="U18" s="63"/>
    </row>
    <row r="19" spans="1:21" s="67" customFormat="1" ht="18" customHeight="1" x14ac:dyDescent="0.25">
      <c r="A19" s="142"/>
      <c r="B19" s="142"/>
      <c r="C19" s="142"/>
      <c r="D19" s="142"/>
      <c r="E19" s="142"/>
      <c r="F19" s="142"/>
      <c r="G19" s="142"/>
      <c r="H19" s="142"/>
      <c r="I19" s="142"/>
      <c r="J19" s="25"/>
      <c r="K19" s="25"/>
      <c r="L19" s="63"/>
      <c r="M19" s="74"/>
      <c r="N19" s="74"/>
      <c r="O19" s="83"/>
      <c r="P19" s="63"/>
      <c r="Q19" s="63"/>
      <c r="R19" s="63"/>
      <c r="S19" s="63"/>
      <c r="T19" s="63"/>
      <c r="U19" s="63"/>
    </row>
    <row r="20" spans="1:21" s="67" customFormat="1" ht="18" customHeight="1" x14ac:dyDescent="0.25">
      <c r="A20" s="142"/>
      <c r="B20" s="142"/>
      <c r="C20" s="142"/>
      <c r="D20" s="142"/>
      <c r="E20" s="142"/>
      <c r="F20" s="142"/>
      <c r="G20" s="142"/>
      <c r="H20" s="142"/>
      <c r="I20" s="142"/>
      <c r="J20" s="25"/>
      <c r="K20" s="25"/>
      <c r="L20" s="63"/>
      <c r="M20" s="74"/>
      <c r="N20" s="74"/>
      <c r="O20" s="83"/>
      <c r="P20" s="63"/>
      <c r="Q20" s="63"/>
      <c r="R20" s="63"/>
      <c r="S20" s="63"/>
      <c r="T20" s="63"/>
      <c r="U20" s="63"/>
    </row>
    <row r="21" spans="1:21" s="67" customFormat="1" ht="18" customHeight="1" x14ac:dyDescent="0.25">
      <c r="A21" s="142"/>
      <c r="B21" s="142"/>
      <c r="C21" s="142"/>
      <c r="D21" s="142"/>
      <c r="E21" s="142"/>
      <c r="F21" s="142"/>
      <c r="G21" s="142"/>
      <c r="H21" s="142"/>
      <c r="I21" s="142"/>
      <c r="J21" s="25"/>
      <c r="K21" s="25"/>
      <c r="L21" s="63"/>
      <c r="M21" s="74"/>
      <c r="N21" s="74"/>
      <c r="O21" s="83"/>
      <c r="P21" s="63"/>
      <c r="Q21" s="63"/>
      <c r="R21" s="63"/>
      <c r="S21" s="63"/>
      <c r="T21" s="63"/>
      <c r="U21" s="63"/>
    </row>
    <row r="22" spans="1:21" s="67" customFormat="1" ht="18" customHeight="1" x14ac:dyDescent="0.25">
      <c r="A22" s="142"/>
      <c r="B22" s="142"/>
      <c r="C22" s="142"/>
      <c r="D22" s="142"/>
      <c r="E22" s="142"/>
      <c r="F22" s="142"/>
      <c r="G22" s="142"/>
      <c r="H22" s="142"/>
      <c r="I22" s="142"/>
      <c r="J22" s="25"/>
      <c r="K22" s="25"/>
      <c r="L22" s="63"/>
      <c r="M22" s="74"/>
      <c r="N22" s="74"/>
      <c r="O22" s="83"/>
      <c r="P22" s="63"/>
      <c r="Q22" s="63"/>
      <c r="R22" s="63"/>
      <c r="S22" s="63"/>
      <c r="T22" s="63"/>
      <c r="U22" s="63"/>
    </row>
    <row r="23" spans="1:21" s="67" customFormat="1" ht="18" customHeight="1" x14ac:dyDescent="0.25">
      <c r="A23" s="142"/>
      <c r="B23" s="142"/>
      <c r="C23" s="142"/>
      <c r="D23" s="142"/>
      <c r="E23" s="142"/>
      <c r="F23" s="142"/>
      <c r="G23" s="142"/>
      <c r="H23" s="142"/>
      <c r="I23" s="142"/>
      <c r="J23" s="25"/>
      <c r="K23" s="25"/>
      <c r="L23" s="63"/>
      <c r="M23" s="74"/>
      <c r="N23" s="74"/>
      <c r="O23" s="83"/>
      <c r="P23" s="63"/>
      <c r="Q23" s="63"/>
      <c r="R23" s="63"/>
      <c r="S23" s="63"/>
      <c r="T23" s="63"/>
      <c r="U23" s="63"/>
    </row>
    <row r="24" spans="1:21" s="67" customFormat="1" ht="18" customHeight="1" x14ac:dyDescent="0.25">
      <c r="A24" s="142"/>
      <c r="B24" s="142"/>
      <c r="C24" s="142"/>
      <c r="D24" s="142"/>
      <c r="E24" s="142"/>
      <c r="F24" s="142"/>
      <c r="G24" s="142"/>
      <c r="H24" s="142"/>
      <c r="I24" s="142"/>
      <c r="J24" s="25"/>
      <c r="K24" s="25"/>
      <c r="L24" s="63"/>
      <c r="M24" s="74"/>
      <c r="N24" s="74"/>
      <c r="O24" s="83"/>
      <c r="P24" s="63"/>
      <c r="Q24" s="63"/>
      <c r="R24" s="63"/>
      <c r="S24" s="63"/>
      <c r="T24" s="63"/>
      <c r="U24" s="63"/>
    </row>
    <row r="25" spans="1:21" ht="18" x14ac:dyDescent="0.25">
      <c r="A25" s="30"/>
      <c r="B25"/>
      <c r="C25"/>
      <c r="D25"/>
      <c r="E25"/>
      <c r="F25"/>
      <c r="G25" s="31"/>
      <c r="H25" s="31"/>
      <c r="I25" s="31"/>
    </row>
    <row r="26" spans="1:21" ht="15.75" x14ac:dyDescent="0.25">
      <c r="A26" s="33"/>
      <c r="B26" s="34"/>
      <c r="C26" s="34"/>
      <c r="D26" s="34"/>
      <c r="E26" s="34"/>
      <c r="F26" s="34"/>
      <c r="G26" s="138" t="s">
        <v>24</v>
      </c>
      <c r="H26" s="139"/>
      <c r="I26" s="140"/>
    </row>
    <row r="27" spans="1:21" ht="15.75" x14ac:dyDescent="0.25">
      <c r="A27" s="35" t="s">
        <v>25</v>
      </c>
      <c r="B27" s="36" t="s">
        <v>26</v>
      </c>
      <c r="C27" s="37"/>
      <c r="D27" s="37"/>
      <c r="E27" s="37"/>
      <c r="F27" s="37"/>
      <c r="G27" s="37" t="s">
        <v>27</v>
      </c>
      <c r="H27" s="37" t="s">
        <v>28</v>
      </c>
      <c r="I27" s="123" t="s">
        <v>29</v>
      </c>
    </row>
    <row r="28" spans="1:21" ht="15.75" x14ac:dyDescent="0.25">
      <c r="A28" s="1">
        <v>1</v>
      </c>
      <c r="B28" s="39" t="s">
        <v>30</v>
      </c>
      <c r="C28" s="40"/>
      <c r="D28" s="40"/>
      <c r="E28" s="40"/>
      <c r="F28" s="40"/>
      <c r="G28" s="41">
        <f>Berechnung!H5</f>
        <v>0</v>
      </c>
      <c r="H28" s="42">
        <v>1</v>
      </c>
      <c r="I28" s="43">
        <f>Berechnung!J5</f>
        <v>0</v>
      </c>
    </row>
    <row r="29" spans="1:21" ht="15.75" x14ac:dyDescent="0.25">
      <c r="A29" s="1">
        <v>2</v>
      </c>
      <c r="B29" s="39" t="s">
        <v>31</v>
      </c>
      <c r="C29" s="40"/>
      <c r="D29" s="40"/>
      <c r="E29" s="40"/>
      <c r="F29" s="40"/>
      <c r="G29" s="41">
        <f>Berechnung!H6</f>
        <v>0</v>
      </c>
      <c r="H29" s="42">
        <v>0</v>
      </c>
      <c r="I29" s="43">
        <f>Berechnung!J6</f>
        <v>0</v>
      </c>
    </row>
    <row r="30" spans="1:21" ht="15.75" x14ac:dyDescent="0.25">
      <c r="A30" s="1">
        <v>3</v>
      </c>
      <c r="B30" s="39" t="s">
        <v>32</v>
      </c>
      <c r="C30" s="40"/>
      <c r="D30" s="40"/>
      <c r="E30" s="40"/>
      <c r="F30" s="40"/>
      <c r="G30" s="41">
        <f>Berechnung!H7</f>
        <v>0</v>
      </c>
      <c r="H30" s="42">
        <v>0.5</v>
      </c>
      <c r="I30" s="43">
        <f>Berechnung!J7</f>
        <v>0</v>
      </c>
    </row>
    <row r="31" spans="1:21" ht="15.75" x14ac:dyDescent="0.25">
      <c r="A31" s="1">
        <v>4</v>
      </c>
      <c r="B31" s="39" t="s">
        <v>33</v>
      </c>
      <c r="C31" s="40"/>
      <c r="D31" s="40"/>
      <c r="E31" s="40"/>
      <c r="F31" s="40"/>
      <c r="G31" s="41">
        <f>Berechnung!H8</f>
        <v>0</v>
      </c>
      <c r="H31" s="42">
        <v>0.75</v>
      </c>
      <c r="I31" s="43">
        <f>Berechnung!J8</f>
        <v>0</v>
      </c>
    </row>
    <row r="32" spans="1:21" ht="15.75" x14ac:dyDescent="0.25">
      <c r="A32" s="44"/>
      <c r="B32"/>
      <c r="C32"/>
      <c r="D32"/>
      <c r="E32"/>
      <c r="F32"/>
      <c r="G32" s="31"/>
      <c r="H32" s="31"/>
      <c r="I32" s="43">
        <f>Berechnung!J9</f>
        <v>0</v>
      </c>
    </row>
    <row r="33" spans="1:21" ht="15.75" x14ac:dyDescent="0.25">
      <c r="A33" s="45" t="s">
        <v>34</v>
      </c>
      <c r="B33" s="46"/>
      <c r="C33" s="46"/>
      <c r="D33" s="46"/>
      <c r="E33" s="46"/>
      <c r="F33" s="46"/>
      <c r="G33" s="47">
        <f>Berechnung!H10</f>
        <v>0</v>
      </c>
      <c r="H33" s="47"/>
      <c r="I33" s="48">
        <f>Berechnung!J10</f>
        <v>0</v>
      </c>
    </row>
    <row r="34" spans="1:21" ht="15.75" x14ac:dyDescent="0.25">
      <c r="A34" s="49"/>
      <c r="B34" s="50"/>
      <c r="C34" s="50"/>
      <c r="D34" s="50"/>
      <c r="E34" s="50"/>
      <c r="F34" s="50"/>
      <c r="G34" s="51"/>
      <c r="H34" s="51"/>
      <c r="I34" s="52"/>
    </row>
    <row r="35" spans="1:21" x14ac:dyDescent="0.25">
      <c r="A35"/>
      <c r="B35"/>
      <c r="C35"/>
      <c r="D35"/>
      <c r="E35"/>
      <c r="F35"/>
      <c r="G35" s="31"/>
      <c r="H35" s="31"/>
      <c r="I35" s="51" t="s">
        <v>35</v>
      </c>
    </row>
    <row r="36" spans="1:21" ht="15.75" x14ac:dyDescent="0.25">
      <c r="A36" s="53" t="s">
        <v>41</v>
      </c>
      <c r="B36"/>
      <c r="C36"/>
      <c r="D36"/>
      <c r="E36" s="50"/>
      <c r="F36" s="50"/>
      <c r="G36" s="54"/>
      <c r="H36" s="55"/>
      <c r="I36" s="56" t="str">
        <f>Berechnung!J13</f>
        <v>nein</v>
      </c>
      <c r="J36" s="61" t="str">
        <f>IF(I36="nein","keine Sozialauswahl erdorderlich","Sozialauswahl erforderlich")</f>
        <v>keine Sozialauswahl erdorderlich</v>
      </c>
    </row>
    <row r="37" spans="1:21" ht="15.75" x14ac:dyDescent="0.25">
      <c r="A37" s="53" t="s">
        <v>42</v>
      </c>
      <c r="B37"/>
      <c r="C37"/>
      <c r="D37"/>
      <c r="E37" s="50"/>
      <c r="F37" s="50"/>
      <c r="G37" s="54"/>
      <c r="H37" s="55"/>
      <c r="I37" s="56" t="str">
        <f>Berechnung!J14</f>
        <v>nein</v>
      </c>
      <c r="J37" s="61" t="str">
        <f>IF(I37="nein","keine Sozialauswahl erdorderlich","Sozialauswahl erforderlich")</f>
        <v>keine Sozialauswahl erdorderlich</v>
      </c>
    </row>
    <row r="39" spans="1:21" ht="18" x14ac:dyDescent="0.25">
      <c r="A39" s="127" t="s">
        <v>76</v>
      </c>
      <c r="B39" s="128"/>
      <c r="C39" s="129"/>
      <c r="D39" s="129"/>
      <c r="E39" s="130"/>
      <c r="F39" s="130"/>
      <c r="G39" s="130"/>
      <c r="H39" s="130"/>
      <c r="I39" s="131"/>
      <c r="J39" s="132"/>
      <c r="K39" s="132"/>
    </row>
    <row r="41" spans="1:21" x14ac:dyDescent="0.25">
      <c r="B41" s="9" t="s">
        <v>0</v>
      </c>
      <c r="C41" s="17" t="s">
        <v>15</v>
      </c>
      <c r="D41" s="14"/>
      <c r="E41" s="8"/>
      <c r="F41" s="8"/>
      <c r="G41" s="8"/>
      <c r="H41" s="14"/>
    </row>
    <row r="42" spans="1:21" ht="15.75" thickBot="1" x14ac:dyDescent="0.3">
      <c r="B42" s="9"/>
      <c r="C42" s="17"/>
      <c r="D42" s="14"/>
      <c r="E42" s="8"/>
      <c r="F42" s="8"/>
      <c r="G42" s="8"/>
      <c r="H42" s="14"/>
    </row>
    <row r="43" spans="1:21" ht="15.75" thickBot="1" x14ac:dyDescent="0.3">
      <c r="B43" s="16" t="s">
        <v>13</v>
      </c>
      <c r="C43" s="68"/>
      <c r="D43" s="14"/>
      <c r="E43" s="8"/>
      <c r="F43" s="16" t="s">
        <v>14</v>
      </c>
      <c r="G43" s="14">
        <f ca="1">IF(C43="",TODAY(),C43)</f>
        <v>44614</v>
      </c>
      <c r="H43" s="8"/>
      <c r="J43" s="11" t="s">
        <v>10</v>
      </c>
    </row>
    <row r="44" spans="1:21" s="67" customFormat="1" x14ac:dyDescent="0.25">
      <c r="A44" s="63"/>
      <c r="B44" s="64"/>
      <c r="C44" s="65"/>
      <c r="D44" s="65"/>
      <c r="E44" s="63"/>
      <c r="F44" s="64"/>
      <c r="G44" s="65"/>
      <c r="H44" s="63"/>
      <c r="I44" s="66"/>
      <c r="J44" s="25"/>
      <c r="K44" s="25"/>
      <c r="L44" s="63"/>
      <c r="M44" s="74"/>
      <c r="N44" s="74"/>
      <c r="O44" s="83"/>
      <c r="P44" s="63"/>
      <c r="Q44" s="63"/>
      <c r="R44" s="63"/>
      <c r="S44" s="63"/>
      <c r="T44" s="63"/>
      <c r="U44" s="63"/>
    </row>
    <row r="45" spans="1:21" s="12" customFormat="1" ht="90" x14ac:dyDescent="0.25">
      <c r="A45" s="20" t="s">
        <v>9</v>
      </c>
      <c r="B45" s="21" t="s">
        <v>20</v>
      </c>
      <c r="C45" s="133" t="s">
        <v>17</v>
      </c>
      <c r="D45" s="23" t="s">
        <v>16</v>
      </c>
      <c r="E45" s="24" t="s">
        <v>1</v>
      </c>
      <c r="F45" s="24" t="s">
        <v>2</v>
      </c>
      <c r="G45" s="24" t="s">
        <v>19</v>
      </c>
      <c r="H45" s="24" t="s">
        <v>18</v>
      </c>
      <c r="I45" s="124" t="s">
        <v>21</v>
      </c>
      <c r="J45" s="28" t="s">
        <v>8</v>
      </c>
      <c r="K45" s="29" t="s">
        <v>11</v>
      </c>
      <c r="L45" s="69" t="s">
        <v>43</v>
      </c>
      <c r="M45" s="24" t="s">
        <v>64</v>
      </c>
      <c r="N45" s="88" t="s">
        <v>65</v>
      </c>
      <c r="O45" s="91" t="s">
        <v>62</v>
      </c>
      <c r="P45" s="84" t="s">
        <v>61</v>
      </c>
      <c r="Q45" s="94" t="s">
        <v>63</v>
      </c>
    </row>
    <row r="46" spans="1:21" s="12" customFormat="1" x14ac:dyDescent="0.25">
      <c r="A46" s="20" t="s">
        <v>12</v>
      </c>
      <c r="B46" s="21"/>
      <c r="C46" s="134">
        <v>1</v>
      </c>
      <c r="D46" s="134">
        <v>1.5</v>
      </c>
      <c r="E46" s="22">
        <v>5</v>
      </c>
      <c r="F46" s="22">
        <v>7</v>
      </c>
      <c r="G46" s="22">
        <v>11</v>
      </c>
      <c r="H46" s="22">
        <v>9</v>
      </c>
      <c r="I46" s="27"/>
      <c r="J46" s="100" t="s">
        <v>7</v>
      </c>
      <c r="K46" s="19"/>
      <c r="M46" s="21"/>
      <c r="N46" s="89"/>
      <c r="O46" s="90"/>
      <c r="P46" s="93"/>
      <c r="Q46" s="95"/>
    </row>
    <row r="47" spans="1:21" x14ac:dyDescent="0.25">
      <c r="A47" s="8" t="str">
        <f>IF(B47="","",1)</f>
        <v/>
      </c>
      <c r="B47" s="86"/>
      <c r="I47" s="58"/>
      <c r="J47" s="135" t="str">
        <f>Berechnung!J22</f>
        <v/>
      </c>
      <c r="K47" s="18" t="str">
        <f>IF(B47="","",IF(J47=0,"",RANK(J47,$J$47:$J$66)))</f>
        <v/>
      </c>
      <c r="L47" s="62"/>
      <c r="M47" s="24" t="str">
        <f>Berechnung!B22</f>
        <v/>
      </c>
      <c r="N47" s="88">
        <f>Berechnung!D22</f>
        <v>0</v>
      </c>
      <c r="O47" s="92" t="str">
        <f>Berechnung!N22</f>
        <v/>
      </c>
      <c r="P47" s="85" t="str">
        <f>Berechnung!Q22</f>
        <v/>
      </c>
      <c r="Q47" s="96" t="str">
        <f>Berechnung!R22</f>
        <v/>
      </c>
    </row>
    <row r="48" spans="1:21" x14ac:dyDescent="0.25">
      <c r="A48" s="8" t="str">
        <f t="shared" ref="A48:A65" si="0">IF(B48="","",A47+1)</f>
        <v/>
      </c>
      <c r="B48" s="86"/>
      <c r="I48" s="58"/>
      <c r="J48" s="135" t="str">
        <f>Berechnung!J23</f>
        <v/>
      </c>
      <c r="K48" s="18" t="str">
        <f t="shared" ref="K48:K65" si="1">IF(B48="","",IF(J48=0,"",RANK(J48,$J$47:$J$66)))</f>
        <v/>
      </c>
      <c r="L48" s="62"/>
      <c r="M48" s="24" t="str">
        <f>Berechnung!B23</f>
        <v/>
      </c>
      <c r="N48" s="88">
        <f>Berechnung!D23</f>
        <v>0</v>
      </c>
      <c r="O48" s="92" t="str">
        <f>Berechnung!N23</f>
        <v/>
      </c>
      <c r="P48" s="85" t="str">
        <f>Berechnung!Q23</f>
        <v/>
      </c>
      <c r="Q48" s="96" t="str">
        <f>Berechnung!R23</f>
        <v/>
      </c>
    </row>
    <row r="49" spans="1:17" x14ac:dyDescent="0.25">
      <c r="A49" s="8" t="str">
        <f t="shared" si="0"/>
        <v/>
      </c>
      <c r="B49" s="86"/>
      <c r="I49" s="58"/>
      <c r="J49" s="135" t="str">
        <f>Berechnung!J24</f>
        <v/>
      </c>
      <c r="K49" s="18" t="str">
        <f t="shared" si="1"/>
        <v/>
      </c>
      <c r="L49" s="62"/>
      <c r="M49" s="24" t="str">
        <f>Berechnung!B24</f>
        <v/>
      </c>
      <c r="N49" s="88">
        <f>Berechnung!D24</f>
        <v>0</v>
      </c>
      <c r="O49" s="92" t="str">
        <f>Berechnung!N24</f>
        <v/>
      </c>
      <c r="P49" s="85" t="str">
        <f>Berechnung!Q24</f>
        <v/>
      </c>
      <c r="Q49" s="96" t="str">
        <f>Berechnung!R24</f>
        <v/>
      </c>
    </row>
    <row r="50" spans="1:17" x14ac:dyDescent="0.25">
      <c r="A50" s="8" t="str">
        <f t="shared" si="0"/>
        <v/>
      </c>
      <c r="B50" s="86"/>
      <c r="I50" s="58"/>
      <c r="J50" s="135" t="str">
        <f>Berechnung!J25</f>
        <v/>
      </c>
      <c r="K50" s="18" t="str">
        <f t="shared" si="1"/>
        <v/>
      </c>
      <c r="L50" s="62"/>
      <c r="M50" s="24" t="str">
        <f>Berechnung!B25</f>
        <v/>
      </c>
      <c r="N50" s="88">
        <f>Berechnung!D25</f>
        <v>0</v>
      </c>
      <c r="O50" s="92" t="str">
        <f>Berechnung!N25</f>
        <v/>
      </c>
      <c r="P50" s="85" t="str">
        <f>Berechnung!Q25</f>
        <v/>
      </c>
      <c r="Q50" s="96" t="str">
        <f>Berechnung!R25</f>
        <v/>
      </c>
    </row>
    <row r="51" spans="1:17" x14ac:dyDescent="0.25">
      <c r="A51" s="8" t="str">
        <f t="shared" si="0"/>
        <v/>
      </c>
      <c r="B51" s="86"/>
      <c r="I51" s="58"/>
      <c r="J51" s="135" t="str">
        <f>Berechnung!J26</f>
        <v/>
      </c>
      <c r="K51" s="18" t="str">
        <f t="shared" si="1"/>
        <v/>
      </c>
      <c r="L51" s="62"/>
      <c r="M51" s="24" t="str">
        <f>Berechnung!B26</f>
        <v/>
      </c>
      <c r="N51" s="88">
        <f>Berechnung!D26</f>
        <v>0</v>
      </c>
      <c r="O51" s="92" t="str">
        <f>Berechnung!N26</f>
        <v/>
      </c>
      <c r="P51" s="85" t="str">
        <f>Berechnung!Q26</f>
        <v/>
      </c>
      <c r="Q51" s="96" t="str">
        <f>Berechnung!R26</f>
        <v/>
      </c>
    </row>
    <row r="52" spans="1:17" x14ac:dyDescent="0.25">
      <c r="A52" s="8" t="str">
        <f t="shared" si="0"/>
        <v/>
      </c>
      <c r="B52" s="86"/>
      <c r="I52" s="58"/>
      <c r="J52" s="135" t="str">
        <f>Berechnung!J27</f>
        <v/>
      </c>
      <c r="K52" s="18" t="str">
        <f t="shared" si="1"/>
        <v/>
      </c>
      <c r="L52" s="62"/>
      <c r="M52" s="24" t="str">
        <f>Berechnung!B27</f>
        <v/>
      </c>
      <c r="N52" s="88">
        <f>Berechnung!D27</f>
        <v>0</v>
      </c>
      <c r="O52" s="92" t="str">
        <f>Berechnung!N27</f>
        <v/>
      </c>
      <c r="P52" s="85" t="str">
        <f>Berechnung!Q27</f>
        <v/>
      </c>
      <c r="Q52" s="96" t="str">
        <f>Berechnung!R27</f>
        <v/>
      </c>
    </row>
    <row r="53" spans="1:17" x14ac:dyDescent="0.25">
      <c r="A53" s="8" t="str">
        <f t="shared" si="0"/>
        <v/>
      </c>
      <c r="B53" s="86"/>
      <c r="I53" s="58"/>
      <c r="J53" s="135" t="str">
        <f>Berechnung!J28</f>
        <v/>
      </c>
      <c r="K53" s="18" t="str">
        <f t="shared" si="1"/>
        <v/>
      </c>
      <c r="L53" s="62"/>
      <c r="M53" s="24" t="str">
        <f>Berechnung!B28</f>
        <v/>
      </c>
      <c r="N53" s="88">
        <f>Berechnung!D28</f>
        <v>0</v>
      </c>
      <c r="O53" s="92" t="str">
        <f>Berechnung!N28</f>
        <v/>
      </c>
      <c r="P53" s="85" t="str">
        <f>Berechnung!Q28</f>
        <v/>
      </c>
      <c r="Q53" s="96" t="str">
        <f>Berechnung!R28</f>
        <v/>
      </c>
    </row>
    <row r="54" spans="1:17" x14ac:dyDescent="0.25">
      <c r="A54" s="8" t="str">
        <f t="shared" si="0"/>
        <v/>
      </c>
      <c r="B54" s="86"/>
      <c r="I54" s="58"/>
      <c r="J54" s="135" t="str">
        <f>Berechnung!J29</f>
        <v/>
      </c>
      <c r="K54" s="18" t="str">
        <f t="shared" si="1"/>
        <v/>
      </c>
      <c r="L54" s="62"/>
      <c r="M54" s="24" t="str">
        <f>Berechnung!B29</f>
        <v/>
      </c>
      <c r="N54" s="88">
        <f>Berechnung!D29</f>
        <v>0</v>
      </c>
      <c r="O54" s="92" t="str">
        <f>Berechnung!N29</f>
        <v/>
      </c>
      <c r="P54" s="85" t="str">
        <f>Berechnung!Q29</f>
        <v/>
      </c>
      <c r="Q54" s="96" t="str">
        <f>Berechnung!R29</f>
        <v/>
      </c>
    </row>
    <row r="55" spans="1:17" x14ac:dyDescent="0.25">
      <c r="A55" s="8" t="str">
        <f t="shared" si="0"/>
        <v/>
      </c>
      <c r="B55" s="86"/>
      <c r="I55" s="58"/>
      <c r="J55" s="135" t="str">
        <f>Berechnung!J30</f>
        <v/>
      </c>
      <c r="K55" s="18" t="str">
        <f t="shared" si="1"/>
        <v/>
      </c>
      <c r="L55" s="62"/>
      <c r="M55" s="24" t="str">
        <f>Berechnung!B30</f>
        <v/>
      </c>
      <c r="N55" s="88">
        <f>Berechnung!D30</f>
        <v>0</v>
      </c>
      <c r="O55" s="92" t="str">
        <f>Berechnung!N30</f>
        <v/>
      </c>
      <c r="P55" s="85" t="str">
        <f>Berechnung!Q30</f>
        <v/>
      </c>
      <c r="Q55" s="96" t="str">
        <f>Berechnung!R30</f>
        <v/>
      </c>
    </row>
    <row r="56" spans="1:17" x14ac:dyDescent="0.25">
      <c r="A56" s="8" t="str">
        <f t="shared" si="0"/>
        <v/>
      </c>
      <c r="B56" s="86"/>
      <c r="I56" s="58"/>
      <c r="J56" s="135" t="str">
        <f>Berechnung!J31</f>
        <v/>
      </c>
      <c r="K56" s="18" t="str">
        <f t="shared" si="1"/>
        <v/>
      </c>
      <c r="L56" s="62"/>
      <c r="M56" s="24" t="str">
        <f>Berechnung!B31</f>
        <v/>
      </c>
      <c r="N56" s="88">
        <f>Berechnung!D31</f>
        <v>0</v>
      </c>
      <c r="O56" s="92" t="str">
        <f>Berechnung!N31</f>
        <v/>
      </c>
      <c r="P56" s="85" t="str">
        <f>Berechnung!Q31</f>
        <v/>
      </c>
      <c r="Q56" s="96" t="str">
        <f>Berechnung!R31</f>
        <v/>
      </c>
    </row>
    <row r="57" spans="1:17" x14ac:dyDescent="0.25">
      <c r="A57" s="8" t="str">
        <f t="shared" si="0"/>
        <v/>
      </c>
      <c r="B57" s="86"/>
      <c r="I57" s="58"/>
      <c r="J57" s="135" t="str">
        <f>Berechnung!J32</f>
        <v/>
      </c>
      <c r="K57" s="18" t="str">
        <f t="shared" si="1"/>
        <v/>
      </c>
      <c r="L57" s="62"/>
      <c r="M57" s="24" t="str">
        <f>Berechnung!B32</f>
        <v/>
      </c>
      <c r="N57" s="88">
        <f>Berechnung!D32</f>
        <v>0</v>
      </c>
      <c r="O57" s="92" t="str">
        <f>Berechnung!N32</f>
        <v/>
      </c>
      <c r="P57" s="85" t="str">
        <f>Berechnung!Q32</f>
        <v/>
      </c>
      <c r="Q57" s="96" t="str">
        <f>Berechnung!R32</f>
        <v/>
      </c>
    </row>
    <row r="58" spans="1:17" x14ac:dyDescent="0.25">
      <c r="A58" s="8" t="str">
        <f t="shared" si="0"/>
        <v/>
      </c>
      <c r="B58" s="86"/>
      <c r="I58" s="58"/>
      <c r="J58" s="135" t="str">
        <f>Berechnung!J33</f>
        <v/>
      </c>
      <c r="K58" s="18" t="str">
        <f t="shared" si="1"/>
        <v/>
      </c>
      <c r="L58" s="62"/>
      <c r="M58" s="24" t="str">
        <f>Berechnung!B33</f>
        <v/>
      </c>
      <c r="N58" s="88">
        <f>Berechnung!D33</f>
        <v>0</v>
      </c>
      <c r="O58" s="92" t="str">
        <f>Berechnung!N33</f>
        <v/>
      </c>
      <c r="P58" s="85" t="str">
        <f>Berechnung!Q33</f>
        <v/>
      </c>
      <c r="Q58" s="96" t="str">
        <f>Berechnung!R33</f>
        <v/>
      </c>
    </row>
    <row r="59" spans="1:17" x14ac:dyDescent="0.25">
      <c r="A59" s="8" t="str">
        <f t="shared" si="0"/>
        <v/>
      </c>
      <c r="B59" s="86"/>
      <c r="I59" s="58"/>
      <c r="J59" s="135" t="str">
        <f>Berechnung!J34</f>
        <v/>
      </c>
      <c r="K59" s="18" t="str">
        <f t="shared" si="1"/>
        <v/>
      </c>
      <c r="L59" s="62"/>
      <c r="M59" s="24" t="str">
        <f>Berechnung!B34</f>
        <v/>
      </c>
      <c r="N59" s="88">
        <f>Berechnung!D34</f>
        <v>0</v>
      </c>
      <c r="O59" s="92" t="str">
        <f>Berechnung!N34</f>
        <v/>
      </c>
      <c r="P59" s="85" t="str">
        <f>Berechnung!Q34</f>
        <v/>
      </c>
      <c r="Q59" s="96" t="str">
        <f>Berechnung!R34</f>
        <v/>
      </c>
    </row>
    <row r="60" spans="1:17" x14ac:dyDescent="0.25">
      <c r="A60" s="8" t="str">
        <f t="shared" si="0"/>
        <v/>
      </c>
      <c r="B60" s="86"/>
      <c r="I60" s="58"/>
      <c r="J60" s="135" t="str">
        <f>Berechnung!J35</f>
        <v/>
      </c>
      <c r="K60" s="18" t="str">
        <f t="shared" si="1"/>
        <v/>
      </c>
      <c r="L60" s="62"/>
      <c r="M60" s="24" t="str">
        <f>Berechnung!B35</f>
        <v/>
      </c>
      <c r="N60" s="88">
        <f>Berechnung!D35</f>
        <v>0</v>
      </c>
      <c r="O60" s="92" t="str">
        <f>Berechnung!N35</f>
        <v/>
      </c>
      <c r="P60" s="85" t="str">
        <f>Berechnung!Q35</f>
        <v/>
      </c>
      <c r="Q60" s="96" t="str">
        <f>Berechnung!R35</f>
        <v/>
      </c>
    </row>
    <row r="61" spans="1:17" x14ac:dyDescent="0.25">
      <c r="A61" s="8" t="str">
        <f t="shared" si="0"/>
        <v/>
      </c>
      <c r="B61" s="86"/>
      <c r="I61" s="58"/>
      <c r="J61" s="135" t="str">
        <f>Berechnung!J36</f>
        <v/>
      </c>
      <c r="K61" s="18" t="str">
        <f t="shared" si="1"/>
        <v/>
      </c>
      <c r="L61" s="62"/>
      <c r="M61" s="24" t="str">
        <f>Berechnung!B36</f>
        <v/>
      </c>
      <c r="N61" s="88">
        <f>Berechnung!D36</f>
        <v>0</v>
      </c>
      <c r="O61" s="92" t="str">
        <f>Berechnung!N36</f>
        <v/>
      </c>
      <c r="P61" s="85" t="str">
        <f>Berechnung!Q36</f>
        <v/>
      </c>
      <c r="Q61" s="96" t="str">
        <f>Berechnung!R36</f>
        <v/>
      </c>
    </row>
    <row r="62" spans="1:17" x14ac:dyDescent="0.25">
      <c r="A62" s="8" t="str">
        <f t="shared" si="0"/>
        <v/>
      </c>
      <c r="B62" s="86"/>
      <c r="I62" s="58"/>
      <c r="J62" s="135" t="str">
        <f>Berechnung!J37</f>
        <v/>
      </c>
      <c r="K62" s="18" t="str">
        <f t="shared" si="1"/>
        <v/>
      </c>
      <c r="L62" s="62"/>
      <c r="M62" s="24" t="str">
        <f>Berechnung!B37</f>
        <v/>
      </c>
      <c r="N62" s="88">
        <f>Berechnung!D37</f>
        <v>0</v>
      </c>
      <c r="O62" s="92" t="str">
        <f>Berechnung!N37</f>
        <v/>
      </c>
      <c r="P62" s="85" t="str">
        <f>Berechnung!Q37</f>
        <v/>
      </c>
      <c r="Q62" s="96" t="str">
        <f>Berechnung!R37</f>
        <v/>
      </c>
    </row>
    <row r="63" spans="1:17" x14ac:dyDescent="0.25">
      <c r="A63" s="8" t="str">
        <f t="shared" si="0"/>
        <v/>
      </c>
      <c r="B63" s="86"/>
      <c r="I63" s="58"/>
      <c r="J63" s="135" t="str">
        <f>Berechnung!J38</f>
        <v/>
      </c>
      <c r="K63" s="18" t="str">
        <f t="shared" si="1"/>
        <v/>
      </c>
      <c r="L63" s="62"/>
      <c r="M63" s="24" t="str">
        <f>Berechnung!B38</f>
        <v/>
      </c>
      <c r="N63" s="88">
        <f>Berechnung!D38</f>
        <v>0</v>
      </c>
      <c r="O63" s="92" t="str">
        <f>Berechnung!N38</f>
        <v/>
      </c>
      <c r="P63" s="85" t="str">
        <f>Berechnung!Q38</f>
        <v/>
      </c>
      <c r="Q63" s="96" t="str">
        <f>Berechnung!R38</f>
        <v/>
      </c>
    </row>
    <row r="64" spans="1:17" x14ac:dyDescent="0.25">
      <c r="A64" s="8" t="str">
        <f t="shared" si="0"/>
        <v/>
      </c>
      <c r="B64" s="86"/>
      <c r="I64" s="58"/>
      <c r="J64" s="135" t="str">
        <f>Berechnung!J39</f>
        <v/>
      </c>
      <c r="K64" s="18" t="str">
        <f t="shared" si="1"/>
        <v/>
      </c>
      <c r="L64" s="62"/>
      <c r="M64" s="24" t="str">
        <f>Berechnung!B39</f>
        <v/>
      </c>
      <c r="N64" s="88">
        <f>Berechnung!D39</f>
        <v>0</v>
      </c>
      <c r="O64" s="92" t="str">
        <f>Berechnung!N39</f>
        <v/>
      </c>
      <c r="P64" s="85" t="str">
        <f>Berechnung!Q39</f>
        <v/>
      </c>
      <c r="Q64" s="96" t="str">
        <f>Berechnung!R39</f>
        <v/>
      </c>
    </row>
    <row r="65" spans="1:18" x14ac:dyDescent="0.25">
      <c r="A65" s="8" t="str">
        <f t="shared" si="0"/>
        <v/>
      </c>
      <c r="B65" s="86"/>
      <c r="I65" s="58"/>
      <c r="J65" s="136" t="str">
        <f>Berechnung!J40</f>
        <v/>
      </c>
      <c r="K65" s="18" t="str">
        <f t="shared" si="1"/>
        <v/>
      </c>
      <c r="L65" s="62"/>
      <c r="M65" s="24" t="str">
        <f>Berechnung!B40</f>
        <v/>
      </c>
      <c r="N65" s="88">
        <f>Berechnung!D40</f>
        <v>0</v>
      </c>
      <c r="O65" s="92" t="str">
        <f>Berechnung!N40</f>
        <v/>
      </c>
      <c r="P65" s="85" t="str">
        <f>Berechnung!Q40</f>
        <v/>
      </c>
      <c r="Q65" s="96" t="str">
        <f>Berechnung!R40</f>
        <v/>
      </c>
    </row>
    <row r="66" spans="1:18" x14ac:dyDescent="0.25">
      <c r="A66" s="8" t="str">
        <f t="shared" ref="A66:A129" si="2">IF(B66="","",A65+1)</f>
        <v/>
      </c>
      <c r="B66" s="86"/>
      <c r="I66" s="58"/>
      <c r="J66" s="136" t="str">
        <f>Berechnung!J41</f>
        <v/>
      </c>
      <c r="K66" s="18" t="str">
        <f t="shared" ref="K66:K129" si="3">IF(B66="","",IF(J66=0,"",RANK(J66,$J$47:$J$66)))</f>
        <v/>
      </c>
      <c r="L66" s="62"/>
      <c r="M66" s="24" t="str">
        <f>Berechnung!B41</f>
        <v/>
      </c>
      <c r="N66" s="88">
        <f>Berechnung!D41</f>
        <v>0</v>
      </c>
      <c r="O66" s="92" t="str">
        <f>Berechnung!N41</f>
        <v/>
      </c>
      <c r="P66" s="85" t="str">
        <f>Berechnung!Q41</f>
        <v/>
      </c>
      <c r="Q66" s="96" t="str">
        <f>Berechnung!R41</f>
        <v/>
      </c>
      <c r="R66" s="63"/>
    </row>
    <row r="67" spans="1:18" x14ac:dyDescent="0.25">
      <c r="A67" s="8" t="str">
        <f t="shared" si="2"/>
        <v/>
      </c>
      <c r="B67" s="86"/>
      <c r="I67" s="58"/>
      <c r="J67" s="136" t="str">
        <f>Berechnung!J42</f>
        <v/>
      </c>
      <c r="K67" s="18" t="str">
        <f t="shared" si="3"/>
        <v/>
      </c>
      <c r="L67" s="62"/>
      <c r="M67" s="24" t="str">
        <f>Berechnung!B42</f>
        <v/>
      </c>
      <c r="N67" s="88">
        <f>Berechnung!D42</f>
        <v>0</v>
      </c>
      <c r="O67" s="92" t="str">
        <f>Berechnung!N42</f>
        <v/>
      </c>
      <c r="P67" s="85" t="str">
        <f>Berechnung!Q42</f>
        <v/>
      </c>
      <c r="Q67" s="96" t="str">
        <f>Berechnung!R42</f>
        <v/>
      </c>
      <c r="R67" s="63"/>
    </row>
    <row r="68" spans="1:18" x14ac:dyDescent="0.25">
      <c r="A68" s="8" t="str">
        <f t="shared" si="2"/>
        <v/>
      </c>
      <c r="B68" s="86"/>
      <c r="I68" s="58"/>
      <c r="J68" s="136" t="str">
        <f>Berechnung!J43</f>
        <v/>
      </c>
      <c r="K68" s="18" t="str">
        <f t="shared" si="3"/>
        <v/>
      </c>
      <c r="L68" s="62"/>
      <c r="M68" s="24" t="str">
        <f>Berechnung!B43</f>
        <v/>
      </c>
      <c r="N68" s="88">
        <f>Berechnung!D43</f>
        <v>0</v>
      </c>
      <c r="O68" s="92" t="str">
        <f>Berechnung!N43</f>
        <v/>
      </c>
      <c r="P68" s="85" t="str">
        <f>Berechnung!Q43</f>
        <v/>
      </c>
      <c r="Q68" s="96" t="str">
        <f>Berechnung!R43</f>
        <v/>
      </c>
    </row>
    <row r="69" spans="1:18" x14ac:dyDescent="0.25">
      <c r="A69" s="8" t="str">
        <f t="shared" si="2"/>
        <v/>
      </c>
      <c r="B69" s="86"/>
      <c r="I69" s="58"/>
      <c r="J69" s="136" t="str">
        <f>Berechnung!J44</f>
        <v/>
      </c>
      <c r="K69" s="18" t="str">
        <f t="shared" si="3"/>
        <v/>
      </c>
      <c r="L69" s="62"/>
      <c r="M69" s="24" t="str">
        <f>Berechnung!B44</f>
        <v/>
      </c>
      <c r="N69" s="88">
        <f>Berechnung!D44</f>
        <v>0</v>
      </c>
      <c r="O69" s="92" t="str">
        <f>Berechnung!N44</f>
        <v/>
      </c>
      <c r="P69" s="85" t="str">
        <f>Berechnung!Q44</f>
        <v/>
      </c>
      <c r="Q69" s="96" t="str">
        <f>Berechnung!R44</f>
        <v/>
      </c>
    </row>
    <row r="70" spans="1:18" x14ac:dyDescent="0.25">
      <c r="A70" s="8" t="str">
        <f t="shared" si="2"/>
        <v/>
      </c>
      <c r="B70" s="86"/>
      <c r="I70" s="58"/>
      <c r="J70" s="136" t="str">
        <f>Berechnung!J45</f>
        <v/>
      </c>
      <c r="K70" s="18" t="str">
        <f t="shared" si="3"/>
        <v/>
      </c>
      <c r="L70" s="62"/>
      <c r="M70" s="24" t="str">
        <f>Berechnung!B45</f>
        <v/>
      </c>
      <c r="N70" s="88">
        <f>Berechnung!D45</f>
        <v>0</v>
      </c>
      <c r="O70" s="92" t="str">
        <f>Berechnung!N45</f>
        <v/>
      </c>
      <c r="P70" s="85" t="str">
        <f>Berechnung!Q45</f>
        <v/>
      </c>
      <c r="Q70" s="96" t="str">
        <f>Berechnung!R45</f>
        <v/>
      </c>
    </row>
    <row r="71" spans="1:18" x14ac:dyDescent="0.25">
      <c r="A71" s="8" t="str">
        <f t="shared" si="2"/>
        <v/>
      </c>
      <c r="B71" s="86"/>
      <c r="I71" s="58"/>
      <c r="J71" s="136" t="str">
        <f>Berechnung!J46</f>
        <v/>
      </c>
      <c r="K71" s="18" t="str">
        <f t="shared" si="3"/>
        <v/>
      </c>
      <c r="L71" s="62"/>
      <c r="M71" s="24" t="str">
        <f>Berechnung!B46</f>
        <v/>
      </c>
      <c r="N71" s="88">
        <f>Berechnung!D46</f>
        <v>0</v>
      </c>
      <c r="O71" s="92" t="str">
        <f>Berechnung!N46</f>
        <v/>
      </c>
      <c r="P71" s="85" t="str">
        <f>Berechnung!Q46</f>
        <v/>
      </c>
      <c r="Q71" s="96" t="str">
        <f>Berechnung!R46</f>
        <v/>
      </c>
    </row>
    <row r="72" spans="1:18" x14ac:dyDescent="0.25">
      <c r="A72" s="8" t="str">
        <f t="shared" si="2"/>
        <v/>
      </c>
      <c r="B72" s="86"/>
      <c r="I72" s="58"/>
      <c r="J72" s="136" t="str">
        <f>Berechnung!J47</f>
        <v/>
      </c>
      <c r="K72" s="18" t="str">
        <f t="shared" si="3"/>
        <v/>
      </c>
      <c r="L72" s="62"/>
      <c r="M72" s="24" t="str">
        <f>Berechnung!B47</f>
        <v/>
      </c>
      <c r="N72" s="88">
        <f>Berechnung!D47</f>
        <v>0</v>
      </c>
      <c r="O72" s="92" t="str">
        <f>Berechnung!N47</f>
        <v/>
      </c>
      <c r="P72" s="85" t="str">
        <f>Berechnung!Q47</f>
        <v/>
      </c>
      <c r="Q72" s="96" t="str">
        <f>Berechnung!R47</f>
        <v/>
      </c>
    </row>
    <row r="73" spans="1:18" x14ac:dyDescent="0.25">
      <c r="A73" s="8" t="str">
        <f t="shared" si="2"/>
        <v/>
      </c>
      <c r="B73" s="86"/>
      <c r="I73" s="58"/>
      <c r="J73" s="136" t="str">
        <f>Berechnung!J48</f>
        <v/>
      </c>
      <c r="K73" s="18" t="str">
        <f t="shared" si="3"/>
        <v/>
      </c>
      <c r="L73" s="62"/>
      <c r="M73" s="24" t="str">
        <f>Berechnung!B48</f>
        <v/>
      </c>
      <c r="N73" s="88">
        <f>Berechnung!D48</f>
        <v>0</v>
      </c>
      <c r="O73" s="92" t="str">
        <f>Berechnung!N48</f>
        <v/>
      </c>
      <c r="P73" s="85" t="str">
        <f>Berechnung!Q48</f>
        <v/>
      </c>
      <c r="Q73" s="96" t="str">
        <f>Berechnung!R48</f>
        <v/>
      </c>
    </row>
    <row r="74" spans="1:18" x14ac:dyDescent="0.25">
      <c r="A74" s="8" t="str">
        <f t="shared" si="2"/>
        <v/>
      </c>
      <c r="B74" s="86"/>
      <c r="I74" s="58"/>
      <c r="J74" s="136" t="str">
        <f>Berechnung!J49</f>
        <v/>
      </c>
      <c r="K74" s="18" t="str">
        <f t="shared" si="3"/>
        <v/>
      </c>
      <c r="L74" s="62"/>
      <c r="M74" s="24" t="str">
        <f>Berechnung!B49</f>
        <v/>
      </c>
      <c r="N74" s="88">
        <f>Berechnung!D49</f>
        <v>0</v>
      </c>
      <c r="O74" s="92" t="str">
        <f>Berechnung!N49</f>
        <v/>
      </c>
      <c r="P74" s="85" t="str">
        <f>Berechnung!Q49</f>
        <v/>
      </c>
      <c r="Q74" s="96" t="str">
        <f>Berechnung!R49</f>
        <v/>
      </c>
    </row>
    <row r="75" spans="1:18" x14ac:dyDescent="0.25">
      <c r="A75" s="8" t="str">
        <f t="shared" si="2"/>
        <v/>
      </c>
      <c r="B75" s="86"/>
      <c r="I75" s="58"/>
      <c r="J75" s="136" t="str">
        <f>Berechnung!J50</f>
        <v/>
      </c>
      <c r="K75" s="18" t="str">
        <f t="shared" si="3"/>
        <v/>
      </c>
      <c r="L75" s="62"/>
      <c r="M75" s="24" t="str">
        <f>Berechnung!B50</f>
        <v/>
      </c>
      <c r="N75" s="88">
        <f>Berechnung!D50</f>
        <v>0</v>
      </c>
      <c r="O75" s="92" t="str">
        <f>Berechnung!N50</f>
        <v/>
      </c>
      <c r="P75" s="85" t="str">
        <f>Berechnung!Q50</f>
        <v/>
      </c>
      <c r="Q75" s="96" t="str">
        <f>Berechnung!R50</f>
        <v/>
      </c>
    </row>
    <row r="76" spans="1:18" x14ac:dyDescent="0.25">
      <c r="A76" s="8" t="str">
        <f t="shared" si="2"/>
        <v/>
      </c>
      <c r="B76" s="86"/>
      <c r="I76" s="58"/>
      <c r="J76" s="136" t="str">
        <f>Berechnung!J51</f>
        <v/>
      </c>
      <c r="K76" s="18" t="str">
        <f t="shared" si="3"/>
        <v/>
      </c>
      <c r="L76" s="62"/>
      <c r="M76" s="24" t="str">
        <f>Berechnung!B51</f>
        <v/>
      </c>
      <c r="N76" s="88">
        <f>Berechnung!D51</f>
        <v>0</v>
      </c>
      <c r="O76" s="92" t="str">
        <f>Berechnung!N51</f>
        <v/>
      </c>
      <c r="P76" s="85" t="str">
        <f>Berechnung!Q51</f>
        <v/>
      </c>
      <c r="Q76" s="96" t="str">
        <f>Berechnung!R51</f>
        <v/>
      </c>
    </row>
    <row r="77" spans="1:18" x14ac:dyDescent="0.25">
      <c r="A77" s="8" t="str">
        <f t="shared" si="2"/>
        <v/>
      </c>
      <c r="B77" s="86"/>
      <c r="I77" s="58"/>
      <c r="J77" s="136" t="str">
        <f>Berechnung!J52</f>
        <v/>
      </c>
      <c r="K77" s="18" t="str">
        <f t="shared" si="3"/>
        <v/>
      </c>
      <c r="L77" s="62"/>
      <c r="M77" s="24" t="str">
        <f>Berechnung!B52</f>
        <v/>
      </c>
      <c r="N77" s="88">
        <f>Berechnung!D52</f>
        <v>0</v>
      </c>
      <c r="O77" s="92" t="str">
        <f>Berechnung!N52</f>
        <v/>
      </c>
      <c r="P77" s="85" t="str">
        <f>Berechnung!Q52</f>
        <v/>
      </c>
      <c r="Q77" s="96" t="str">
        <f>Berechnung!R52</f>
        <v/>
      </c>
    </row>
    <row r="78" spans="1:18" x14ac:dyDescent="0.25">
      <c r="A78" s="8" t="str">
        <f t="shared" si="2"/>
        <v/>
      </c>
      <c r="B78" s="86"/>
      <c r="I78" s="58"/>
      <c r="J78" s="136" t="str">
        <f>Berechnung!J53</f>
        <v/>
      </c>
      <c r="K78" s="18" t="str">
        <f t="shared" si="3"/>
        <v/>
      </c>
      <c r="L78" s="62"/>
      <c r="M78" s="24" t="str">
        <f>Berechnung!B53</f>
        <v/>
      </c>
      <c r="N78" s="88">
        <f>Berechnung!D53</f>
        <v>0</v>
      </c>
      <c r="O78" s="92" t="str">
        <f>Berechnung!N53</f>
        <v/>
      </c>
      <c r="P78" s="85" t="str">
        <f>Berechnung!Q53</f>
        <v/>
      </c>
      <c r="Q78" s="96" t="str">
        <f>Berechnung!R53</f>
        <v/>
      </c>
    </row>
    <row r="79" spans="1:18" x14ac:dyDescent="0.25">
      <c r="A79" s="8" t="str">
        <f t="shared" si="2"/>
        <v/>
      </c>
      <c r="B79" s="86"/>
      <c r="I79" s="58"/>
      <c r="J79" s="136" t="str">
        <f>Berechnung!J54</f>
        <v/>
      </c>
      <c r="K79" s="18" t="str">
        <f t="shared" si="3"/>
        <v/>
      </c>
      <c r="L79" s="62"/>
      <c r="M79" s="24" t="str">
        <f>Berechnung!B54</f>
        <v/>
      </c>
      <c r="N79" s="88">
        <f>Berechnung!D54</f>
        <v>0</v>
      </c>
      <c r="O79" s="92" t="str">
        <f>Berechnung!N54</f>
        <v/>
      </c>
      <c r="P79" s="85" t="str">
        <f>Berechnung!Q54</f>
        <v/>
      </c>
      <c r="Q79" s="96" t="str">
        <f>Berechnung!R54</f>
        <v/>
      </c>
    </row>
    <row r="80" spans="1:18" x14ac:dyDescent="0.25">
      <c r="A80" s="8" t="str">
        <f t="shared" si="2"/>
        <v/>
      </c>
      <c r="B80" s="86"/>
      <c r="I80" s="58"/>
      <c r="J80" s="136" t="str">
        <f>Berechnung!J55</f>
        <v/>
      </c>
      <c r="K80" s="18" t="str">
        <f t="shared" si="3"/>
        <v/>
      </c>
      <c r="L80" s="62"/>
      <c r="M80" s="24" t="str">
        <f>Berechnung!B55</f>
        <v/>
      </c>
      <c r="N80" s="88">
        <f>Berechnung!D55</f>
        <v>0</v>
      </c>
      <c r="O80" s="92" t="str">
        <f>Berechnung!N55</f>
        <v/>
      </c>
      <c r="P80" s="85" t="str">
        <f>Berechnung!Q55</f>
        <v/>
      </c>
      <c r="Q80" s="96" t="str">
        <f>Berechnung!R55</f>
        <v/>
      </c>
    </row>
    <row r="81" spans="1:17" x14ac:dyDescent="0.25">
      <c r="A81" s="8" t="str">
        <f t="shared" si="2"/>
        <v/>
      </c>
      <c r="B81" s="86"/>
      <c r="I81" s="58"/>
      <c r="J81" s="136" t="str">
        <f>Berechnung!J56</f>
        <v/>
      </c>
      <c r="K81" s="18" t="str">
        <f t="shared" si="3"/>
        <v/>
      </c>
      <c r="L81" s="62"/>
      <c r="M81" s="24" t="str">
        <f>Berechnung!B56</f>
        <v/>
      </c>
      <c r="N81" s="88">
        <f>Berechnung!D56</f>
        <v>0</v>
      </c>
      <c r="O81" s="92" t="str">
        <f>Berechnung!N56</f>
        <v/>
      </c>
      <c r="P81" s="85" t="str">
        <f>Berechnung!Q56</f>
        <v/>
      </c>
      <c r="Q81" s="96" t="str">
        <f>Berechnung!R56</f>
        <v/>
      </c>
    </row>
    <row r="82" spans="1:17" x14ac:dyDescent="0.25">
      <c r="A82" s="8" t="str">
        <f t="shared" si="2"/>
        <v/>
      </c>
      <c r="B82" s="86"/>
      <c r="I82" s="58"/>
      <c r="J82" s="136" t="str">
        <f>Berechnung!J57</f>
        <v/>
      </c>
      <c r="K82" s="18" t="str">
        <f t="shared" si="3"/>
        <v/>
      </c>
      <c r="L82" s="62"/>
      <c r="M82" s="24" t="str">
        <f>Berechnung!B57</f>
        <v/>
      </c>
      <c r="N82" s="88">
        <f>Berechnung!D57</f>
        <v>0</v>
      </c>
      <c r="O82" s="92" t="str">
        <f>Berechnung!N57</f>
        <v/>
      </c>
      <c r="P82" s="85" t="str">
        <f>Berechnung!Q57</f>
        <v/>
      </c>
      <c r="Q82" s="96" t="str">
        <f>Berechnung!R57</f>
        <v/>
      </c>
    </row>
    <row r="83" spans="1:17" x14ac:dyDescent="0.25">
      <c r="A83" s="8" t="str">
        <f t="shared" si="2"/>
        <v/>
      </c>
      <c r="B83" s="86"/>
      <c r="I83" s="58"/>
      <c r="J83" s="136" t="str">
        <f>Berechnung!J58</f>
        <v/>
      </c>
      <c r="K83" s="18" t="str">
        <f t="shared" si="3"/>
        <v/>
      </c>
      <c r="L83" s="62"/>
      <c r="M83" s="24" t="str">
        <f>Berechnung!B58</f>
        <v/>
      </c>
      <c r="N83" s="88">
        <f>Berechnung!D58</f>
        <v>0</v>
      </c>
      <c r="O83" s="92" t="str">
        <f>Berechnung!N58</f>
        <v/>
      </c>
      <c r="P83" s="85" t="str">
        <f>Berechnung!Q58</f>
        <v/>
      </c>
      <c r="Q83" s="96" t="str">
        <f>Berechnung!R58</f>
        <v/>
      </c>
    </row>
    <row r="84" spans="1:17" x14ac:dyDescent="0.25">
      <c r="A84" s="8" t="str">
        <f t="shared" si="2"/>
        <v/>
      </c>
      <c r="B84" s="86"/>
      <c r="I84" s="58"/>
      <c r="J84" s="136" t="str">
        <f>Berechnung!J59</f>
        <v/>
      </c>
      <c r="K84" s="18" t="str">
        <f t="shared" si="3"/>
        <v/>
      </c>
      <c r="L84" s="62"/>
      <c r="M84" s="24" t="str">
        <f>Berechnung!B59</f>
        <v/>
      </c>
      <c r="N84" s="88">
        <f>Berechnung!D59</f>
        <v>0</v>
      </c>
      <c r="O84" s="92" t="str">
        <f>Berechnung!N59</f>
        <v/>
      </c>
      <c r="P84" s="85" t="str">
        <f>Berechnung!Q59</f>
        <v/>
      </c>
      <c r="Q84" s="96" t="str">
        <f>Berechnung!R59</f>
        <v/>
      </c>
    </row>
    <row r="85" spans="1:17" x14ac:dyDescent="0.25">
      <c r="A85" s="8" t="str">
        <f t="shared" si="2"/>
        <v/>
      </c>
      <c r="B85" s="86"/>
      <c r="I85" s="58"/>
      <c r="J85" s="136" t="str">
        <f>Berechnung!J60</f>
        <v/>
      </c>
      <c r="K85" s="18" t="str">
        <f t="shared" si="3"/>
        <v/>
      </c>
      <c r="L85" s="62"/>
      <c r="M85" s="24" t="str">
        <f>Berechnung!B60</f>
        <v/>
      </c>
      <c r="N85" s="88">
        <f>Berechnung!D60</f>
        <v>0</v>
      </c>
      <c r="O85" s="92" t="str">
        <f>Berechnung!N60</f>
        <v/>
      </c>
      <c r="P85" s="85" t="str">
        <f>Berechnung!Q60</f>
        <v/>
      </c>
      <c r="Q85" s="96" t="str">
        <f>Berechnung!R60</f>
        <v/>
      </c>
    </row>
    <row r="86" spans="1:17" x14ac:dyDescent="0.25">
      <c r="A86" s="8" t="str">
        <f t="shared" si="2"/>
        <v/>
      </c>
      <c r="B86" s="86"/>
      <c r="I86" s="58"/>
      <c r="J86" s="136" t="str">
        <f>Berechnung!J61</f>
        <v/>
      </c>
      <c r="K86" s="18" t="str">
        <f t="shared" si="3"/>
        <v/>
      </c>
      <c r="L86" s="62"/>
      <c r="M86" s="24" t="str">
        <f>Berechnung!B61</f>
        <v/>
      </c>
      <c r="N86" s="88">
        <f>Berechnung!D61</f>
        <v>0</v>
      </c>
      <c r="O86" s="92" t="str">
        <f>Berechnung!N61</f>
        <v/>
      </c>
      <c r="P86" s="85" t="str">
        <f>Berechnung!Q61</f>
        <v/>
      </c>
      <c r="Q86" s="96" t="str">
        <f>Berechnung!R61</f>
        <v/>
      </c>
    </row>
    <row r="87" spans="1:17" x14ac:dyDescent="0.25">
      <c r="A87" s="8" t="str">
        <f t="shared" si="2"/>
        <v/>
      </c>
      <c r="B87" s="86"/>
      <c r="I87" s="58"/>
      <c r="J87" s="136" t="str">
        <f>Berechnung!J62</f>
        <v/>
      </c>
      <c r="K87" s="18" t="str">
        <f t="shared" si="3"/>
        <v/>
      </c>
      <c r="L87" s="62"/>
      <c r="M87" s="24" t="str">
        <f>Berechnung!B62</f>
        <v/>
      </c>
      <c r="N87" s="88">
        <f>Berechnung!D62</f>
        <v>0</v>
      </c>
      <c r="O87" s="92" t="str">
        <f>Berechnung!N62</f>
        <v/>
      </c>
      <c r="P87" s="85" t="str">
        <f>Berechnung!Q62</f>
        <v/>
      </c>
      <c r="Q87" s="96" t="str">
        <f>Berechnung!R62</f>
        <v/>
      </c>
    </row>
    <row r="88" spans="1:17" x14ac:dyDescent="0.25">
      <c r="A88" s="8" t="str">
        <f t="shared" si="2"/>
        <v/>
      </c>
      <c r="B88" s="86"/>
      <c r="I88" s="58"/>
      <c r="J88" s="136" t="str">
        <f>Berechnung!J63</f>
        <v/>
      </c>
      <c r="K88" s="18" t="str">
        <f t="shared" si="3"/>
        <v/>
      </c>
      <c r="L88" s="62"/>
      <c r="M88" s="24" t="str">
        <f>Berechnung!B63</f>
        <v/>
      </c>
      <c r="N88" s="88">
        <f>Berechnung!D63</f>
        <v>0</v>
      </c>
      <c r="O88" s="92" t="str">
        <f>Berechnung!N63</f>
        <v/>
      </c>
      <c r="P88" s="85" t="str">
        <f>Berechnung!Q63</f>
        <v/>
      </c>
      <c r="Q88" s="96" t="str">
        <f>Berechnung!R63</f>
        <v/>
      </c>
    </row>
    <row r="89" spans="1:17" x14ac:dyDescent="0.25">
      <c r="A89" s="8" t="str">
        <f t="shared" si="2"/>
        <v/>
      </c>
      <c r="B89" s="86"/>
      <c r="I89" s="58"/>
      <c r="J89" s="136" t="str">
        <f>Berechnung!J64</f>
        <v/>
      </c>
      <c r="K89" s="18" t="str">
        <f t="shared" si="3"/>
        <v/>
      </c>
      <c r="L89" s="62"/>
      <c r="M89" s="24" t="str">
        <f>Berechnung!B64</f>
        <v/>
      </c>
      <c r="N89" s="88">
        <f>Berechnung!D64</f>
        <v>0</v>
      </c>
      <c r="O89" s="92" t="str">
        <f>Berechnung!N64</f>
        <v/>
      </c>
      <c r="P89" s="85" t="str">
        <f>Berechnung!Q64</f>
        <v/>
      </c>
      <c r="Q89" s="96" t="str">
        <f>Berechnung!R64</f>
        <v/>
      </c>
    </row>
    <row r="90" spans="1:17" x14ac:dyDescent="0.25">
      <c r="A90" s="8" t="str">
        <f t="shared" si="2"/>
        <v/>
      </c>
      <c r="B90" s="86"/>
      <c r="I90" s="58"/>
      <c r="J90" s="136" t="str">
        <f>Berechnung!J65</f>
        <v/>
      </c>
      <c r="K90" s="18" t="str">
        <f t="shared" si="3"/>
        <v/>
      </c>
      <c r="L90" s="62"/>
      <c r="M90" s="24" t="str">
        <f>Berechnung!B65</f>
        <v/>
      </c>
      <c r="N90" s="88">
        <f>Berechnung!D65</f>
        <v>0</v>
      </c>
      <c r="O90" s="92" t="str">
        <f>Berechnung!N65</f>
        <v/>
      </c>
      <c r="P90" s="85" t="str">
        <f>Berechnung!Q65</f>
        <v/>
      </c>
      <c r="Q90" s="96" t="str">
        <f>Berechnung!R65</f>
        <v/>
      </c>
    </row>
    <row r="91" spans="1:17" x14ac:dyDescent="0.25">
      <c r="A91" s="8" t="str">
        <f t="shared" si="2"/>
        <v/>
      </c>
      <c r="B91" s="86"/>
      <c r="I91" s="58"/>
      <c r="J91" s="136" t="str">
        <f>Berechnung!J66</f>
        <v/>
      </c>
      <c r="K91" s="18" t="str">
        <f t="shared" si="3"/>
        <v/>
      </c>
      <c r="L91" s="62"/>
      <c r="M91" s="24" t="str">
        <f>Berechnung!B66</f>
        <v/>
      </c>
      <c r="N91" s="88">
        <f>Berechnung!D66</f>
        <v>0</v>
      </c>
      <c r="O91" s="92" t="str">
        <f>Berechnung!N66</f>
        <v/>
      </c>
      <c r="P91" s="85" t="str">
        <f>Berechnung!Q66</f>
        <v/>
      </c>
      <c r="Q91" s="96" t="str">
        <f>Berechnung!R66</f>
        <v/>
      </c>
    </row>
    <row r="92" spans="1:17" x14ac:dyDescent="0.25">
      <c r="A92" s="8" t="str">
        <f t="shared" si="2"/>
        <v/>
      </c>
      <c r="B92" s="86"/>
      <c r="I92" s="58"/>
      <c r="J92" s="136" t="str">
        <f>Berechnung!J67</f>
        <v/>
      </c>
      <c r="K92" s="18" t="str">
        <f t="shared" si="3"/>
        <v/>
      </c>
      <c r="L92" s="62"/>
      <c r="M92" s="24" t="str">
        <f>Berechnung!B67</f>
        <v/>
      </c>
      <c r="N92" s="88">
        <f>Berechnung!D67</f>
        <v>0</v>
      </c>
      <c r="O92" s="92" t="str">
        <f>Berechnung!N67</f>
        <v/>
      </c>
      <c r="P92" s="85" t="str">
        <f>Berechnung!Q67</f>
        <v/>
      </c>
      <c r="Q92" s="96" t="str">
        <f>Berechnung!R67</f>
        <v/>
      </c>
    </row>
    <row r="93" spans="1:17" x14ac:dyDescent="0.25">
      <c r="A93" s="8" t="str">
        <f t="shared" si="2"/>
        <v/>
      </c>
      <c r="B93" s="86"/>
      <c r="I93" s="58"/>
      <c r="J93" s="136" t="str">
        <f>Berechnung!J68</f>
        <v/>
      </c>
      <c r="K93" s="18" t="str">
        <f t="shared" si="3"/>
        <v/>
      </c>
      <c r="L93" s="62"/>
      <c r="M93" s="24" t="str">
        <f>Berechnung!B68</f>
        <v/>
      </c>
      <c r="N93" s="88">
        <f>Berechnung!D68</f>
        <v>0</v>
      </c>
      <c r="O93" s="92" t="str">
        <f>Berechnung!N68</f>
        <v/>
      </c>
      <c r="P93" s="85" t="str">
        <f>Berechnung!Q68</f>
        <v/>
      </c>
      <c r="Q93" s="96" t="str">
        <f>Berechnung!R68</f>
        <v/>
      </c>
    </row>
    <row r="94" spans="1:17" x14ac:dyDescent="0.25">
      <c r="A94" s="8" t="str">
        <f t="shared" si="2"/>
        <v/>
      </c>
      <c r="B94" s="86"/>
      <c r="I94" s="58"/>
      <c r="J94" s="136" t="str">
        <f>Berechnung!J69</f>
        <v/>
      </c>
      <c r="K94" s="18" t="str">
        <f t="shared" si="3"/>
        <v/>
      </c>
      <c r="L94" s="62"/>
      <c r="M94" s="24" t="str">
        <f>Berechnung!B69</f>
        <v/>
      </c>
      <c r="N94" s="88">
        <f>Berechnung!D69</f>
        <v>0</v>
      </c>
      <c r="O94" s="92" t="str">
        <f>Berechnung!N69</f>
        <v/>
      </c>
      <c r="P94" s="85" t="str">
        <f>Berechnung!Q69</f>
        <v/>
      </c>
      <c r="Q94" s="96" t="str">
        <f>Berechnung!R69</f>
        <v/>
      </c>
    </row>
    <row r="95" spans="1:17" x14ac:dyDescent="0.25">
      <c r="A95" s="8" t="str">
        <f t="shared" si="2"/>
        <v/>
      </c>
      <c r="B95" s="86"/>
      <c r="I95" s="58"/>
      <c r="J95" s="136" t="str">
        <f>Berechnung!J70</f>
        <v/>
      </c>
      <c r="K95" s="18" t="str">
        <f t="shared" si="3"/>
        <v/>
      </c>
      <c r="L95" s="62"/>
      <c r="M95" s="24" t="str">
        <f>Berechnung!B70</f>
        <v/>
      </c>
      <c r="N95" s="88">
        <f>Berechnung!D70</f>
        <v>0</v>
      </c>
      <c r="O95" s="92" t="str">
        <f>Berechnung!N70</f>
        <v/>
      </c>
      <c r="P95" s="85" t="str">
        <f>Berechnung!Q70</f>
        <v/>
      </c>
      <c r="Q95" s="96" t="str">
        <f>Berechnung!R70</f>
        <v/>
      </c>
    </row>
    <row r="96" spans="1:17" x14ac:dyDescent="0.25">
      <c r="A96" s="8" t="str">
        <f t="shared" si="2"/>
        <v/>
      </c>
      <c r="B96" s="86"/>
      <c r="I96" s="58"/>
      <c r="J96" s="136" t="str">
        <f>Berechnung!J71</f>
        <v/>
      </c>
      <c r="K96" s="18" t="str">
        <f t="shared" si="3"/>
        <v/>
      </c>
      <c r="L96" s="62"/>
      <c r="M96" s="24" t="str">
        <f>Berechnung!B71</f>
        <v/>
      </c>
      <c r="N96" s="88">
        <f>Berechnung!D71</f>
        <v>0</v>
      </c>
      <c r="O96" s="92" t="str">
        <f>Berechnung!N71</f>
        <v/>
      </c>
      <c r="P96" s="85" t="str">
        <f>Berechnung!Q71</f>
        <v/>
      </c>
      <c r="Q96" s="96" t="str">
        <f>Berechnung!R71</f>
        <v/>
      </c>
    </row>
    <row r="97" spans="1:17" x14ac:dyDescent="0.25">
      <c r="A97" s="8" t="str">
        <f t="shared" si="2"/>
        <v/>
      </c>
      <c r="B97" s="86"/>
      <c r="I97" s="58"/>
      <c r="J97" s="136" t="str">
        <f>Berechnung!J72</f>
        <v/>
      </c>
      <c r="K97" s="18" t="str">
        <f t="shared" si="3"/>
        <v/>
      </c>
      <c r="L97" s="62"/>
      <c r="M97" s="24" t="str">
        <f>Berechnung!B72</f>
        <v/>
      </c>
      <c r="N97" s="88">
        <f>Berechnung!D72</f>
        <v>0</v>
      </c>
      <c r="O97" s="92" t="str">
        <f>Berechnung!N72</f>
        <v/>
      </c>
      <c r="P97" s="85" t="str">
        <f>Berechnung!Q72</f>
        <v/>
      </c>
      <c r="Q97" s="96" t="str">
        <f>Berechnung!R72</f>
        <v/>
      </c>
    </row>
    <row r="98" spans="1:17" x14ac:dyDescent="0.25">
      <c r="A98" s="8" t="str">
        <f t="shared" si="2"/>
        <v/>
      </c>
      <c r="B98" s="86"/>
      <c r="I98" s="58"/>
      <c r="J98" s="136" t="str">
        <f>Berechnung!J73</f>
        <v/>
      </c>
      <c r="K98" s="18" t="str">
        <f t="shared" si="3"/>
        <v/>
      </c>
      <c r="L98" s="62"/>
      <c r="M98" s="24" t="str">
        <f>Berechnung!B73</f>
        <v/>
      </c>
      <c r="N98" s="88">
        <f>Berechnung!D73</f>
        <v>0</v>
      </c>
      <c r="O98" s="92" t="str">
        <f>Berechnung!N73</f>
        <v/>
      </c>
      <c r="P98" s="85" t="str">
        <f>Berechnung!Q73</f>
        <v/>
      </c>
      <c r="Q98" s="96" t="str">
        <f>Berechnung!R73</f>
        <v/>
      </c>
    </row>
    <row r="99" spans="1:17" x14ac:dyDescent="0.25">
      <c r="A99" s="8" t="str">
        <f t="shared" si="2"/>
        <v/>
      </c>
      <c r="B99" s="86"/>
      <c r="I99" s="58"/>
      <c r="J99" s="136" t="str">
        <f>Berechnung!J74</f>
        <v/>
      </c>
      <c r="K99" s="18" t="str">
        <f t="shared" si="3"/>
        <v/>
      </c>
      <c r="L99" s="62"/>
      <c r="M99" s="24" t="str">
        <f>Berechnung!B74</f>
        <v/>
      </c>
      <c r="N99" s="88">
        <f>Berechnung!D74</f>
        <v>0</v>
      </c>
      <c r="O99" s="92" t="str">
        <f>Berechnung!N74</f>
        <v/>
      </c>
      <c r="P99" s="85" t="str">
        <f>Berechnung!Q74</f>
        <v/>
      </c>
      <c r="Q99" s="96" t="str">
        <f>Berechnung!R74</f>
        <v/>
      </c>
    </row>
    <row r="100" spans="1:17" x14ac:dyDescent="0.25">
      <c r="A100" s="8" t="str">
        <f t="shared" si="2"/>
        <v/>
      </c>
      <c r="B100" s="86"/>
      <c r="I100" s="58"/>
      <c r="J100" s="136" t="str">
        <f>Berechnung!J75</f>
        <v/>
      </c>
      <c r="K100" s="18" t="str">
        <f t="shared" si="3"/>
        <v/>
      </c>
      <c r="L100" s="62"/>
      <c r="M100" s="24" t="str">
        <f>Berechnung!B75</f>
        <v/>
      </c>
      <c r="N100" s="88">
        <f>Berechnung!D75</f>
        <v>0</v>
      </c>
      <c r="O100" s="92" t="str">
        <f>Berechnung!N75</f>
        <v/>
      </c>
      <c r="P100" s="85" t="str">
        <f>Berechnung!Q75</f>
        <v/>
      </c>
      <c r="Q100" s="96" t="str">
        <f>Berechnung!R75</f>
        <v/>
      </c>
    </row>
    <row r="101" spans="1:17" x14ac:dyDescent="0.25">
      <c r="A101" s="8" t="str">
        <f t="shared" si="2"/>
        <v/>
      </c>
      <c r="B101" s="86"/>
      <c r="I101" s="58"/>
      <c r="J101" s="136" t="str">
        <f>Berechnung!J76</f>
        <v/>
      </c>
      <c r="K101" s="18" t="str">
        <f t="shared" si="3"/>
        <v/>
      </c>
      <c r="L101" s="62"/>
      <c r="M101" s="24" t="str">
        <f>Berechnung!B76</f>
        <v/>
      </c>
      <c r="N101" s="88">
        <f>Berechnung!D76</f>
        <v>0</v>
      </c>
      <c r="O101" s="92" t="str">
        <f>Berechnung!N76</f>
        <v/>
      </c>
      <c r="P101" s="85" t="str">
        <f>Berechnung!Q76</f>
        <v/>
      </c>
      <c r="Q101" s="96" t="str">
        <f>Berechnung!R76</f>
        <v/>
      </c>
    </row>
    <row r="102" spans="1:17" x14ac:dyDescent="0.25">
      <c r="A102" s="8" t="str">
        <f t="shared" si="2"/>
        <v/>
      </c>
      <c r="B102" s="86"/>
      <c r="I102" s="58"/>
      <c r="J102" s="136" t="str">
        <f>Berechnung!J77</f>
        <v/>
      </c>
      <c r="K102" s="18" t="str">
        <f t="shared" si="3"/>
        <v/>
      </c>
      <c r="L102" s="62"/>
      <c r="M102" s="24" t="str">
        <f>Berechnung!B77</f>
        <v/>
      </c>
      <c r="N102" s="88">
        <f>Berechnung!D77</f>
        <v>0</v>
      </c>
      <c r="O102" s="92" t="str">
        <f>Berechnung!N77</f>
        <v/>
      </c>
      <c r="P102" s="85" t="str">
        <f>Berechnung!Q77</f>
        <v/>
      </c>
      <c r="Q102" s="96" t="str">
        <f>Berechnung!R77</f>
        <v/>
      </c>
    </row>
    <row r="103" spans="1:17" x14ac:dyDescent="0.25">
      <c r="A103" s="8" t="str">
        <f t="shared" si="2"/>
        <v/>
      </c>
      <c r="B103" s="86"/>
      <c r="I103" s="58"/>
      <c r="J103" s="136" t="str">
        <f>Berechnung!J78</f>
        <v/>
      </c>
      <c r="K103" s="18" t="str">
        <f t="shared" si="3"/>
        <v/>
      </c>
      <c r="L103" s="62"/>
      <c r="M103" s="24" t="str">
        <f>Berechnung!B78</f>
        <v/>
      </c>
      <c r="N103" s="88">
        <f>Berechnung!D78</f>
        <v>0</v>
      </c>
      <c r="O103" s="92" t="str">
        <f>Berechnung!N78</f>
        <v/>
      </c>
      <c r="P103" s="85" t="str">
        <f>Berechnung!Q78</f>
        <v/>
      </c>
      <c r="Q103" s="96" t="str">
        <f>Berechnung!R78</f>
        <v/>
      </c>
    </row>
    <row r="104" spans="1:17" x14ac:dyDescent="0.25">
      <c r="A104" s="8" t="str">
        <f t="shared" si="2"/>
        <v/>
      </c>
      <c r="B104" s="86"/>
      <c r="I104" s="58"/>
      <c r="J104" s="136" t="str">
        <f>Berechnung!J79</f>
        <v/>
      </c>
      <c r="K104" s="18" t="str">
        <f t="shared" si="3"/>
        <v/>
      </c>
      <c r="L104" s="62"/>
      <c r="M104" s="24" t="str">
        <f>Berechnung!B79</f>
        <v/>
      </c>
      <c r="N104" s="88">
        <f>Berechnung!D79</f>
        <v>0</v>
      </c>
      <c r="O104" s="92" t="str">
        <f>Berechnung!N79</f>
        <v/>
      </c>
      <c r="P104" s="85" t="str">
        <f>Berechnung!Q79</f>
        <v/>
      </c>
      <c r="Q104" s="96" t="str">
        <f>Berechnung!R79</f>
        <v/>
      </c>
    </row>
    <row r="105" spans="1:17" x14ac:dyDescent="0.25">
      <c r="A105" s="8" t="str">
        <f t="shared" si="2"/>
        <v/>
      </c>
      <c r="B105" s="86"/>
      <c r="I105" s="58"/>
      <c r="J105" s="136" t="str">
        <f>Berechnung!J80</f>
        <v/>
      </c>
      <c r="K105" s="18" t="str">
        <f t="shared" si="3"/>
        <v/>
      </c>
      <c r="L105" s="62"/>
      <c r="M105" s="24" t="str">
        <f>Berechnung!B80</f>
        <v/>
      </c>
      <c r="N105" s="88">
        <f>Berechnung!D80</f>
        <v>0</v>
      </c>
      <c r="O105" s="92" t="str">
        <f>Berechnung!N80</f>
        <v/>
      </c>
      <c r="P105" s="85" t="str">
        <f>Berechnung!Q80</f>
        <v/>
      </c>
      <c r="Q105" s="96" t="str">
        <f>Berechnung!R80</f>
        <v/>
      </c>
    </row>
    <row r="106" spans="1:17" x14ac:dyDescent="0.25">
      <c r="A106" s="8" t="str">
        <f t="shared" si="2"/>
        <v/>
      </c>
      <c r="B106" s="86"/>
      <c r="I106" s="58"/>
      <c r="J106" s="136" t="str">
        <f>Berechnung!J81</f>
        <v/>
      </c>
      <c r="K106" s="18" t="str">
        <f t="shared" si="3"/>
        <v/>
      </c>
      <c r="L106" s="62"/>
      <c r="M106" s="24" t="str">
        <f>Berechnung!B81</f>
        <v/>
      </c>
      <c r="N106" s="88">
        <f>Berechnung!D81</f>
        <v>0</v>
      </c>
      <c r="O106" s="92" t="str">
        <f>Berechnung!N81</f>
        <v/>
      </c>
      <c r="P106" s="85" t="str">
        <f>Berechnung!Q81</f>
        <v/>
      </c>
      <c r="Q106" s="96" t="str">
        <f>Berechnung!R81</f>
        <v/>
      </c>
    </row>
    <row r="107" spans="1:17" x14ac:dyDescent="0.25">
      <c r="A107" s="8" t="str">
        <f t="shared" si="2"/>
        <v/>
      </c>
      <c r="B107" s="86"/>
      <c r="I107" s="58"/>
      <c r="J107" s="136" t="str">
        <f>Berechnung!J82</f>
        <v/>
      </c>
      <c r="K107" s="18" t="str">
        <f t="shared" si="3"/>
        <v/>
      </c>
      <c r="L107" s="62"/>
      <c r="M107" s="24" t="str">
        <f>Berechnung!B82</f>
        <v/>
      </c>
      <c r="N107" s="88">
        <f>Berechnung!D82</f>
        <v>0</v>
      </c>
      <c r="O107" s="92" t="str">
        <f>Berechnung!N82</f>
        <v/>
      </c>
      <c r="P107" s="85" t="str">
        <f>Berechnung!Q82</f>
        <v/>
      </c>
      <c r="Q107" s="96" t="str">
        <f>Berechnung!R82</f>
        <v/>
      </c>
    </row>
    <row r="108" spans="1:17" x14ac:dyDescent="0.25">
      <c r="A108" s="8" t="str">
        <f t="shared" si="2"/>
        <v/>
      </c>
      <c r="B108" s="86"/>
      <c r="I108" s="58"/>
      <c r="J108" s="136" t="str">
        <f>Berechnung!J83</f>
        <v/>
      </c>
      <c r="K108" s="18" t="str">
        <f t="shared" si="3"/>
        <v/>
      </c>
      <c r="L108" s="62"/>
      <c r="M108" s="24" t="str">
        <f>Berechnung!B83</f>
        <v/>
      </c>
      <c r="N108" s="88">
        <f>Berechnung!D83</f>
        <v>0</v>
      </c>
      <c r="O108" s="92" t="str">
        <f>Berechnung!N83</f>
        <v/>
      </c>
      <c r="P108" s="85" t="str">
        <f>Berechnung!Q83</f>
        <v/>
      </c>
      <c r="Q108" s="96" t="str">
        <f>Berechnung!R83</f>
        <v/>
      </c>
    </row>
    <row r="109" spans="1:17" x14ac:dyDescent="0.25">
      <c r="A109" s="8" t="str">
        <f t="shared" si="2"/>
        <v/>
      </c>
      <c r="B109" s="86"/>
      <c r="I109" s="58"/>
      <c r="J109" s="136" t="str">
        <f>Berechnung!J84</f>
        <v/>
      </c>
      <c r="K109" s="18" t="str">
        <f t="shared" si="3"/>
        <v/>
      </c>
      <c r="L109" s="62"/>
      <c r="M109" s="24" t="str">
        <f>Berechnung!B84</f>
        <v/>
      </c>
      <c r="N109" s="88">
        <f>Berechnung!D84</f>
        <v>0</v>
      </c>
      <c r="O109" s="92" t="str">
        <f>Berechnung!N84</f>
        <v/>
      </c>
      <c r="P109" s="85" t="str">
        <f>Berechnung!Q84</f>
        <v/>
      </c>
      <c r="Q109" s="96" t="str">
        <f>Berechnung!R84</f>
        <v/>
      </c>
    </row>
    <row r="110" spans="1:17" x14ac:dyDescent="0.25">
      <c r="A110" s="8" t="str">
        <f t="shared" si="2"/>
        <v/>
      </c>
      <c r="B110" s="86"/>
      <c r="I110" s="58"/>
      <c r="J110" s="136" t="str">
        <f>Berechnung!J85</f>
        <v/>
      </c>
      <c r="K110" s="18" t="str">
        <f t="shared" si="3"/>
        <v/>
      </c>
      <c r="L110" s="62"/>
      <c r="M110" s="24" t="str">
        <f>Berechnung!B85</f>
        <v/>
      </c>
      <c r="N110" s="88">
        <f>Berechnung!D85</f>
        <v>0</v>
      </c>
      <c r="O110" s="92" t="str">
        <f>Berechnung!N85</f>
        <v/>
      </c>
      <c r="P110" s="85" t="str">
        <f>Berechnung!Q85</f>
        <v/>
      </c>
      <c r="Q110" s="96" t="str">
        <f>Berechnung!R85</f>
        <v/>
      </c>
    </row>
    <row r="111" spans="1:17" x14ac:dyDescent="0.25">
      <c r="A111" s="8" t="str">
        <f t="shared" si="2"/>
        <v/>
      </c>
      <c r="B111" s="86"/>
      <c r="I111" s="58"/>
      <c r="J111" s="136" t="str">
        <f>Berechnung!J86</f>
        <v/>
      </c>
      <c r="K111" s="18" t="str">
        <f t="shared" si="3"/>
        <v/>
      </c>
      <c r="L111" s="62"/>
      <c r="M111" s="24" t="str">
        <f>Berechnung!B86</f>
        <v/>
      </c>
      <c r="N111" s="88">
        <f>Berechnung!D86</f>
        <v>0</v>
      </c>
      <c r="O111" s="92" t="str">
        <f>Berechnung!N86</f>
        <v/>
      </c>
      <c r="P111" s="85" t="str">
        <f>Berechnung!Q86</f>
        <v/>
      </c>
      <c r="Q111" s="96" t="str">
        <f>Berechnung!R86</f>
        <v/>
      </c>
    </row>
    <row r="112" spans="1:17" x14ac:dyDescent="0.25">
      <c r="A112" s="8" t="str">
        <f t="shared" si="2"/>
        <v/>
      </c>
      <c r="B112" s="86"/>
      <c r="I112" s="58"/>
      <c r="J112" s="136" t="str">
        <f>Berechnung!J87</f>
        <v/>
      </c>
      <c r="K112" s="18" t="str">
        <f t="shared" si="3"/>
        <v/>
      </c>
      <c r="L112" s="62"/>
      <c r="M112" s="24" t="str">
        <f>Berechnung!B87</f>
        <v/>
      </c>
      <c r="N112" s="88">
        <f>Berechnung!D87</f>
        <v>0</v>
      </c>
      <c r="O112" s="92" t="str">
        <f>Berechnung!N87</f>
        <v/>
      </c>
      <c r="P112" s="85" t="str">
        <f>Berechnung!Q87</f>
        <v/>
      </c>
      <c r="Q112" s="96" t="str">
        <f>Berechnung!R87</f>
        <v/>
      </c>
    </row>
    <row r="113" spans="1:17" x14ac:dyDescent="0.25">
      <c r="A113" s="8" t="str">
        <f t="shared" si="2"/>
        <v/>
      </c>
      <c r="B113" s="86"/>
      <c r="I113" s="58"/>
      <c r="J113" s="136" t="str">
        <f>Berechnung!J88</f>
        <v/>
      </c>
      <c r="K113" s="18" t="str">
        <f t="shared" si="3"/>
        <v/>
      </c>
      <c r="L113" s="62"/>
      <c r="M113" s="24" t="str">
        <f>Berechnung!B88</f>
        <v/>
      </c>
      <c r="N113" s="88">
        <f>Berechnung!D88</f>
        <v>0</v>
      </c>
      <c r="O113" s="92" t="str">
        <f>Berechnung!N88</f>
        <v/>
      </c>
      <c r="P113" s="85" t="str">
        <f>Berechnung!Q88</f>
        <v/>
      </c>
      <c r="Q113" s="96" t="str">
        <f>Berechnung!R88</f>
        <v/>
      </c>
    </row>
    <row r="114" spans="1:17" x14ac:dyDescent="0.25">
      <c r="A114" s="8" t="str">
        <f t="shared" si="2"/>
        <v/>
      </c>
      <c r="B114" s="86"/>
      <c r="I114" s="58"/>
      <c r="J114" s="136" t="str">
        <f>Berechnung!J89</f>
        <v/>
      </c>
      <c r="K114" s="18" t="str">
        <f t="shared" si="3"/>
        <v/>
      </c>
      <c r="L114" s="62"/>
      <c r="M114" s="24" t="str">
        <f>Berechnung!B89</f>
        <v/>
      </c>
      <c r="N114" s="88">
        <f>Berechnung!D89</f>
        <v>0</v>
      </c>
      <c r="O114" s="92" t="str">
        <f>Berechnung!N89</f>
        <v/>
      </c>
      <c r="P114" s="85" t="str">
        <f>Berechnung!Q89</f>
        <v/>
      </c>
      <c r="Q114" s="96" t="str">
        <f>Berechnung!R89</f>
        <v/>
      </c>
    </row>
    <row r="115" spans="1:17" x14ac:dyDescent="0.25">
      <c r="A115" s="8" t="str">
        <f t="shared" si="2"/>
        <v/>
      </c>
      <c r="B115" s="86"/>
      <c r="I115" s="58"/>
      <c r="J115" s="136" t="str">
        <f>Berechnung!J90</f>
        <v/>
      </c>
      <c r="K115" s="18" t="str">
        <f t="shared" si="3"/>
        <v/>
      </c>
      <c r="L115" s="62"/>
      <c r="M115" s="24" t="str">
        <f>Berechnung!B90</f>
        <v/>
      </c>
      <c r="N115" s="88">
        <f>Berechnung!D90</f>
        <v>0</v>
      </c>
      <c r="O115" s="92" t="str">
        <f>Berechnung!N90</f>
        <v/>
      </c>
      <c r="P115" s="85" t="str">
        <f>Berechnung!Q90</f>
        <v/>
      </c>
      <c r="Q115" s="96" t="str">
        <f>Berechnung!R90</f>
        <v/>
      </c>
    </row>
    <row r="116" spans="1:17" x14ac:dyDescent="0.25">
      <c r="A116" s="8" t="str">
        <f t="shared" si="2"/>
        <v/>
      </c>
      <c r="B116" s="86"/>
      <c r="I116" s="58"/>
      <c r="J116" s="136" t="str">
        <f>Berechnung!J91</f>
        <v/>
      </c>
      <c r="K116" s="18" t="str">
        <f t="shared" si="3"/>
        <v/>
      </c>
      <c r="L116" s="62"/>
      <c r="M116" s="24" t="str">
        <f>Berechnung!B91</f>
        <v/>
      </c>
      <c r="N116" s="88">
        <f>Berechnung!D91</f>
        <v>0</v>
      </c>
      <c r="O116" s="92" t="str">
        <f>Berechnung!N91</f>
        <v/>
      </c>
      <c r="P116" s="85" t="str">
        <f>Berechnung!Q91</f>
        <v/>
      </c>
      <c r="Q116" s="96" t="str">
        <f>Berechnung!R91</f>
        <v/>
      </c>
    </row>
    <row r="117" spans="1:17" x14ac:dyDescent="0.25">
      <c r="A117" s="8" t="str">
        <f t="shared" si="2"/>
        <v/>
      </c>
      <c r="B117" s="86"/>
      <c r="I117" s="58"/>
      <c r="J117" s="136" t="str">
        <f>Berechnung!J92</f>
        <v/>
      </c>
      <c r="K117" s="18" t="str">
        <f t="shared" si="3"/>
        <v/>
      </c>
      <c r="L117" s="62"/>
      <c r="M117" s="24" t="str">
        <f>Berechnung!B92</f>
        <v/>
      </c>
      <c r="N117" s="88">
        <f>Berechnung!D92</f>
        <v>0</v>
      </c>
      <c r="O117" s="92" t="str">
        <f>Berechnung!N92</f>
        <v/>
      </c>
      <c r="P117" s="85" t="str">
        <f>Berechnung!Q92</f>
        <v/>
      </c>
      <c r="Q117" s="96" t="str">
        <f>Berechnung!R92</f>
        <v/>
      </c>
    </row>
    <row r="118" spans="1:17" x14ac:dyDescent="0.25">
      <c r="A118" s="8" t="str">
        <f t="shared" si="2"/>
        <v/>
      </c>
      <c r="B118" s="86"/>
      <c r="I118" s="58"/>
      <c r="J118" s="136" t="str">
        <f>Berechnung!J93</f>
        <v/>
      </c>
      <c r="K118" s="18" t="str">
        <f t="shared" si="3"/>
        <v/>
      </c>
      <c r="L118" s="62"/>
      <c r="M118" s="24" t="str">
        <f>Berechnung!B93</f>
        <v/>
      </c>
      <c r="N118" s="88">
        <f>Berechnung!D93</f>
        <v>0</v>
      </c>
      <c r="O118" s="92" t="str">
        <f>Berechnung!N93</f>
        <v/>
      </c>
      <c r="P118" s="85" t="str">
        <f>Berechnung!Q93</f>
        <v/>
      </c>
      <c r="Q118" s="96" t="str">
        <f>Berechnung!R93</f>
        <v/>
      </c>
    </row>
    <row r="119" spans="1:17" x14ac:dyDescent="0.25">
      <c r="A119" s="8" t="str">
        <f t="shared" si="2"/>
        <v/>
      </c>
      <c r="B119" s="86"/>
      <c r="I119" s="58"/>
      <c r="J119" s="136" t="str">
        <f>Berechnung!J94</f>
        <v/>
      </c>
      <c r="K119" s="18" t="str">
        <f t="shared" si="3"/>
        <v/>
      </c>
      <c r="L119" s="62"/>
      <c r="M119" s="24" t="str">
        <f>Berechnung!B94</f>
        <v/>
      </c>
      <c r="N119" s="88">
        <f>Berechnung!D94</f>
        <v>0</v>
      </c>
      <c r="O119" s="92" t="str">
        <f>Berechnung!N94</f>
        <v/>
      </c>
      <c r="P119" s="85" t="str">
        <f>Berechnung!Q94</f>
        <v/>
      </c>
      <c r="Q119" s="96" t="str">
        <f>Berechnung!R94</f>
        <v/>
      </c>
    </row>
    <row r="120" spans="1:17" x14ac:dyDescent="0.25">
      <c r="A120" s="8" t="str">
        <f t="shared" si="2"/>
        <v/>
      </c>
      <c r="B120" s="86"/>
      <c r="I120" s="58"/>
      <c r="J120" s="136" t="str">
        <f>Berechnung!J95</f>
        <v/>
      </c>
      <c r="K120" s="18" t="str">
        <f t="shared" si="3"/>
        <v/>
      </c>
      <c r="L120" s="62"/>
      <c r="M120" s="24" t="str">
        <f>Berechnung!B95</f>
        <v/>
      </c>
      <c r="N120" s="88">
        <f>Berechnung!D95</f>
        <v>0</v>
      </c>
      <c r="O120" s="92" t="str">
        <f>Berechnung!N95</f>
        <v/>
      </c>
      <c r="P120" s="85" t="str">
        <f>Berechnung!Q95</f>
        <v/>
      </c>
      <c r="Q120" s="96" t="str">
        <f>Berechnung!R95</f>
        <v/>
      </c>
    </row>
    <row r="121" spans="1:17" x14ac:dyDescent="0.25">
      <c r="A121" s="8" t="str">
        <f t="shared" si="2"/>
        <v/>
      </c>
      <c r="B121" s="86"/>
      <c r="I121" s="58"/>
      <c r="J121" s="136" t="str">
        <f>Berechnung!J96</f>
        <v/>
      </c>
      <c r="K121" s="18" t="str">
        <f t="shared" si="3"/>
        <v/>
      </c>
      <c r="L121" s="62"/>
      <c r="M121" s="24" t="str">
        <f>Berechnung!B96</f>
        <v/>
      </c>
      <c r="N121" s="88">
        <f>Berechnung!D96</f>
        <v>0</v>
      </c>
      <c r="O121" s="92" t="str">
        <f>Berechnung!N96</f>
        <v/>
      </c>
      <c r="P121" s="85" t="str">
        <f>Berechnung!Q96</f>
        <v/>
      </c>
      <c r="Q121" s="96" t="str">
        <f>Berechnung!R96</f>
        <v/>
      </c>
    </row>
    <row r="122" spans="1:17" x14ac:dyDescent="0.25">
      <c r="A122" s="8" t="str">
        <f t="shared" si="2"/>
        <v/>
      </c>
      <c r="B122" s="86"/>
      <c r="I122" s="58"/>
      <c r="J122" s="136" t="str">
        <f>Berechnung!J97</f>
        <v/>
      </c>
      <c r="K122" s="18" t="str">
        <f t="shared" si="3"/>
        <v/>
      </c>
      <c r="L122" s="62"/>
      <c r="M122" s="24" t="str">
        <f>Berechnung!B97</f>
        <v/>
      </c>
      <c r="N122" s="88">
        <f>Berechnung!D97</f>
        <v>0</v>
      </c>
      <c r="O122" s="92" t="str">
        <f>Berechnung!N97</f>
        <v/>
      </c>
      <c r="P122" s="85" t="str">
        <f>Berechnung!Q97</f>
        <v/>
      </c>
      <c r="Q122" s="96" t="str">
        <f>Berechnung!R97</f>
        <v/>
      </c>
    </row>
    <row r="123" spans="1:17" x14ac:dyDescent="0.25">
      <c r="A123" s="8" t="str">
        <f t="shared" si="2"/>
        <v/>
      </c>
      <c r="B123" s="86"/>
      <c r="I123" s="58"/>
      <c r="J123" s="136" t="str">
        <f>Berechnung!J98</f>
        <v/>
      </c>
      <c r="K123" s="18" t="str">
        <f t="shared" si="3"/>
        <v/>
      </c>
      <c r="L123" s="62"/>
      <c r="M123" s="24" t="str">
        <f>Berechnung!B98</f>
        <v/>
      </c>
      <c r="N123" s="88">
        <f>Berechnung!D98</f>
        <v>0</v>
      </c>
      <c r="O123" s="92" t="str">
        <f>Berechnung!N98</f>
        <v/>
      </c>
      <c r="P123" s="85" t="str">
        <f>Berechnung!Q98</f>
        <v/>
      </c>
      <c r="Q123" s="96" t="str">
        <f>Berechnung!R98</f>
        <v/>
      </c>
    </row>
    <row r="124" spans="1:17" x14ac:dyDescent="0.25">
      <c r="A124" s="8" t="str">
        <f t="shared" si="2"/>
        <v/>
      </c>
      <c r="B124" s="86"/>
      <c r="I124" s="58"/>
      <c r="J124" s="136" t="str">
        <f>Berechnung!J99</f>
        <v/>
      </c>
      <c r="K124" s="18" t="str">
        <f t="shared" si="3"/>
        <v/>
      </c>
      <c r="L124" s="62"/>
      <c r="M124" s="24" t="str">
        <f>Berechnung!B99</f>
        <v/>
      </c>
      <c r="N124" s="88">
        <f>Berechnung!D99</f>
        <v>0</v>
      </c>
      <c r="O124" s="92" t="str">
        <f>Berechnung!N99</f>
        <v/>
      </c>
      <c r="P124" s="85" t="str">
        <f>Berechnung!Q99</f>
        <v/>
      </c>
      <c r="Q124" s="96" t="str">
        <f>Berechnung!R99</f>
        <v/>
      </c>
    </row>
    <row r="125" spans="1:17" x14ac:dyDescent="0.25">
      <c r="A125" s="8" t="str">
        <f t="shared" si="2"/>
        <v/>
      </c>
      <c r="B125" s="86"/>
      <c r="I125" s="58"/>
      <c r="J125" s="136" t="str">
        <f>Berechnung!J100</f>
        <v/>
      </c>
      <c r="K125" s="18" t="str">
        <f t="shared" si="3"/>
        <v/>
      </c>
      <c r="L125" s="62"/>
      <c r="M125" s="24" t="str">
        <f>Berechnung!B100</f>
        <v/>
      </c>
      <c r="N125" s="88">
        <f>Berechnung!D100</f>
        <v>0</v>
      </c>
      <c r="O125" s="92" t="str">
        <f>Berechnung!N100</f>
        <v/>
      </c>
      <c r="P125" s="85" t="str">
        <f>Berechnung!Q100</f>
        <v/>
      </c>
      <c r="Q125" s="96" t="str">
        <f>Berechnung!R100</f>
        <v/>
      </c>
    </row>
    <row r="126" spans="1:17" x14ac:dyDescent="0.25">
      <c r="A126" s="8" t="str">
        <f t="shared" si="2"/>
        <v/>
      </c>
      <c r="B126" s="86"/>
      <c r="I126" s="58"/>
      <c r="J126" s="136" t="str">
        <f>Berechnung!J101</f>
        <v/>
      </c>
      <c r="K126" s="18" t="str">
        <f t="shared" si="3"/>
        <v/>
      </c>
      <c r="L126" s="62"/>
      <c r="M126" s="24" t="str">
        <f>Berechnung!B101</f>
        <v/>
      </c>
      <c r="N126" s="88">
        <f>Berechnung!D101</f>
        <v>0</v>
      </c>
      <c r="O126" s="92" t="str">
        <f>Berechnung!N101</f>
        <v/>
      </c>
      <c r="P126" s="85" t="str">
        <f>Berechnung!Q101</f>
        <v/>
      </c>
      <c r="Q126" s="96" t="str">
        <f>Berechnung!R101</f>
        <v/>
      </c>
    </row>
    <row r="127" spans="1:17" x14ac:dyDescent="0.25">
      <c r="A127" s="8" t="str">
        <f t="shared" si="2"/>
        <v/>
      </c>
      <c r="B127" s="86"/>
      <c r="I127" s="58"/>
      <c r="J127" s="136" t="str">
        <f>Berechnung!J102</f>
        <v/>
      </c>
      <c r="K127" s="18" t="str">
        <f t="shared" si="3"/>
        <v/>
      </c>
      <c r="L127" s="62"/>
      <c r="M127" s="24" t="str">
        <f>Berechnung!B102</f>
        <v/>
      </c>
      <c r="N127" s="88">
        <f>Berechnung!D102</f>
        <v>0</v>
      </c>
      <c r="O127" s="92" t="str">
        <f>Berechnung!N102</f>
        <v/>
      </c>
      <c r="P127" s="85" t="str">
        <f>Berechnung!Q102</f>
        <v/>
      </c>
      <c r="Q127" s="96" t="str">
        <f>Berechnung!R102</f>
        <v/>
      </c>
    </row>
    <row r="128" spans="1:17" x14ac:dyDescent="0.25">
      <c r="A128" s="8" t="str">
        <f t="shared" si="2"/>
        <v/>
      </c>
      <c r="B128" s="86"/>
      <c r="I128" s="58"/>
      <c r="J128" s="136" t="str">
        <f>Berechnung!J103</f>
        <v/>
      </c>
      <c r="K128" s="18" t="str">
        <f t="shared" si="3"/>
        <v/>
      </c>
      <c r="L128" s="62"/>
      <c r="M128" s="24" t="str">
        <f>Berechnung!B103</f>
        <v/>
      </c>
      <c r="N128" s="88">
        <f>Berechnung!D103</f>
        <v>0</v>
      </c>
      <c r="O128" s="92" t="str">
        <f>Berechnung!N103</f>
        <v/>
      </c>
      <c r="P128" s="85" t="str">
        <f>Berechnung!Q103</f>
        <v/>
      </c>
      <c r="Q128" s="96" t="str">
        <f>Berechnung!R103</f>
        <v/>
      </c>
    </row>
    <row r="129" spans="1:17" x14ac:dyDescent="0.25">
      <c r="A129" s="8" t="str">
        <f t="shared" si="2"/>
        <v/>
      </c>
      <c r="B129" s="86"/>
      <c r="I129" s="58"/>
      <c r="J129" s="136" t="str">
        <f>Berechnung!J104</f>
        <v/>
      </c>
      <c r="K129" s="18" t="str">
        <f t="shared" si="3"/>
        <v/>
      </c>
      <c r="L129" s="62"/>
      <c r="M129" s="24" t="str">
        <f>Berechnung!B104</f>
        <v/>
      </c>
      <c r="N129" s="88">
        <f>Berechnung!D104</f>
        <v>0</v>
      </c>
      <c r="O129" s="92" t="str">
        <f>Berechnung!N104</f>
        <v/>
      </c>
      <c r="P129" s="85" t="str">
        <f>Berechnung!Q104</f>
        <v/>
      </c>
      <c r="Q129" s="96" t="str">
        <f>Berechnung!R104</f>
        <v/>
      </c>
    </row>
    <row r="130" spans="1:17" x14ac:dyDescent="0.25">
      <c r="A130" s="8" t="str">
        <f t="shared" ref="A130:A147" si="4">IF(B130="","",A129+1)</f>
        <v/>
      </c>
      <c r="B130" s="86"/>
      <c r="I130" s="58"/>
      <c r="J130" s="136" t="str">
        <f>Berechnung!J105</f>
        <v/>
      </c>
      <c r="K130" s="18" t="str">
        <f t="shared" ref="K130:K147" si="5">IF(B130="","",IF(J130=0,"",RANK(J130,$J$47:$J$66)))</f>
        <v/>
      </c>
      <c r="L130" s="62"/>
      <c r="M130" s="24" t="str">
        <f>Berechnung!B105</f>
        <v/>
      </c>
      <c r="N130" s="88">
        <f>Berechnung!D105</f>
        <v>0</v>
      </c>
      <c r="O130" s="92" t="str">
        <f>Berechnung!N105</f>
        <v/>
      </c>
      <c r="P130" s="85" t="str">
        <f>Berechnung!Q105</f>
        <v/>
      </c>
      <c r="Q130" s="96" t="str">
        <f>Berechnung!R105</f>
        <v/>
      </c>
    </row>
    <row r="131" spans="1:17" x14ac:dyDescent="0.25">
      <c r="A131" s="8" t="str">
        <f t="shared" si="4"/>
        <v/>
      </c>
      <c r="B131" s="86"/>
      <c r="I131" s="58"/>
      <c r="J131" s="136" t="str">
        <f>Berechnung!J106</f>
        <v/>
      </c>
      <c r="K131" s="18" t="str">
        <f t="shared" si="5"/>
        <v/>
      </c>
      <c r="L131" s="62"/>
      <c r="M131" s="24" t="str">
        <f>Berechnung!B106</f>
        <v/>
      </c>
      <c r="N131" s="88">
        <f>Berechnung!D106</f>
        <v>0</v>
      </c>
      <c r="O131" s="92" t="str">
        <f>Berechnung!N106</f>
        <v/>
      </c>
      <c r="P131" s="85" t="str">
        <f>Berechnung!Q106</f>
        <v/>
      </c>
      <c r="Q131" s="96" t="str">
        <f>Berechnung!R106</f>
        <v/>
      </c>
    </row>
    <row r="132" spans="1:17" x14ac:dyDescent="0.25">
      <c r="A132" s="8" t="str">
        <f t="shared" si="4"/>
        <v/>
      </c>
      <c r="B132" s="86"/>
      <c r="I132" s="58"/>
      <c r="J132" s="136" t="str">
        <f>Berechnung!J107</f>
        <v/>
      </c>
      <c r="K132" s="18" t="str">
        <f t="shared" si="5"/>
        <v/>
      </c>
      <c r="L132" s="62"/>
      <c r="M132" s="24" t="str">
        <f>Berechnung!B107</f>
        <v/>
      </c>
      <c r="N132" s="88">
        <f>Berechnung!D107</f>
        <v>0</v>
      </c>
      <c r="O132" s="92" t="str">
        <f>Berechnung!N107</f>
        <v/>
      </c>
      <c r="P132" s="85" t="str">
        <f>Berechnung!Q107</f>
        <v/>
      </c>
      <c r="Q132" s="96" t="str">
        <f>Berechnung!R107</f>
        <v/>
      </c>
    </row>
    <row r="133" spans="1:17" x14ac:dyDescent="0.25">
      <c r="A133" s="8" t="str">
        <f t="shared" si="4"/>
        <v/>
      </c>
      <c r="B133" s="86"/>
      <c r="I133" s="58"/>
      <c r="J133" s="136" t="str">
        <f>Berechnung!J108</f>
        <v/>
      </c>
      <c r="K133" s="18" t="str">
        <f t="shared" si="5"/>
        <v/>
      </c>
      <c r="L133" s="62"/>
      <c r="M133" s="24" t="str">
        <f>Berechnung!B108</f>
        <v/>
      </c>
      <c r="N133" s="88">
        <f>Berechnung!D108</f>
        <v>0</v>
      </c>
      <c r="O133" s="92" t="str">
        <f>Berechnung!N108</f>
        <v/>
      </c>
      <c r="P133" s="85" t="str">
        <f>Berechnung!Q108</f>
        <v/>
      </c>
      <c r="Q133" s="96" t="str">
        <f>Berechnung!R108</f>
        <v/>
      </c>
    </row>
    <row r="134" spans="1:17" x14ac:dyDescent="0.25">
      <c r="A134" s="8" t="str">
        <f t="shared" si="4"/>
        <v/>
      </c>
      <c r="B134" s="86"/>
      <c r="I134" s="58"/>
      <c r="J134" s="136" t="str">
        <f>Berechnung!J109</f>
        <v/>
      </c>
      <c r="K134" s="18" t="str">
        <f t="shared" si="5"/>
        <v/>
      </c>
      <c r="L134" s="62"/>
      <c r="M134" s="24" t="str">
        <f>Berechnung!B109</f>
        <v/>
      </c>
      <c r="N134" s="88">
        <f>Berechnung!D109</f>
        <v>0</v>
      </c>
      <c r="O134" s="92" t="str">
        <f>Berechnung!N109</f>
        <v/>
      </c>
      <c r="P134" s="85" t="str">
        <f>Berechnung!Q109</f>
        <v/>
      </c>
      <c r="Q134" s="96" t="str">
        <f>Berechnung!R109</f>
        <v/>
      </c>
    </row>
    <row r="135" spans="1:17" x14ac:dyDescent="0.25">
      <c r="A135" s="8" t="str">
        <f t="shared" si="4"/>
        <v/>
      </c>
      <c r="B135" s="86"/>
      <c r="I135" s="58"/>
      <c r="J135" s="136" t="str">
        <f>Berechnung!J110</f>
        <v/>
      </c>
      <c r="K135" s="18" t="str">
        <f t="shared" si="5"/>
        <v/>
      </c>
      <c r="L135" s="62"/>
      <c r="M135" s="24" t="str">
        <f>Berechnung!B110</f>
        <v/>
      </c>
      <c r="N135" s="88">
        <f>Berechnung!D110</f>
        <v>0</v>
      </c>
      <c r="O135" s="92" t="str">
        <f>Berechnung!N110</f>
        <v/>
      </c>
      <c r="P135" s="85" t="str">
        <f>Berechnung!Q110</f>
        <v/>
      </c>
      <c r="Q135" s="96" t="str">
        <f>Berechnung!R110</f>
        <v/>
      </c>
    </row>
    <row r="136" spans="1:17" x14ac:dyDescent="0.25">
      <c r="A136" s="8" t="str">
        <f t="shared" si="4"/>
        <v/>
      </c>
      <c r="B136" s="86"/>
      <c r="I136" s="58"/>
      <c r="J136" s="136" t="str">
        <f>Berechnung!J111</f>
        <v/>
      </c>
      <c r="K136" s="18" t="str">
        <f t="shared" si="5"/>
        <v/>
      </c>
      <c r="L136" s="62"/>
      <c r="M136" s="24" t="str">
        <f>Berechnung!B111</f>
        <v/>
      </c>
      <c r="N136" s="88">
        <f>Berechnung!D111</f>
        <v>0</v>
      </c>
      <c r="O136" s="92" t="str">
        <f>Berechnung!N111</f>
        <v/>
      </c>
      <c r="P136" s="85" t="str">
        <f>Berechnung!Q111</f>
        <v/>
      </c>
      <c r="Q136" s="96" t="str">
        <f>Berechnung!R111</f>
        <v/>
      </c>
    </row>
    <row r="137" spans="1:17" x14ac:dyDescent="0.25">
      <c r="A137" s="8" t="str">
        <f t="shared" si="4"/>
        <v/>
      </c>
      <c r="B137" s="86"/>
      <c r="I137" s="58"/>
      <c r="J137" s="136" t="str">
        <f>Berechnung!J112</f>
        <v/>
      </c>
      <c r="K137" s="18" t="str">
        <f t="shared" si="5"/>
        <v/>
      </c>
      <c r="L137" s="62"/>
      <c r="M137" s="24" t="str">
        <f>Berechnung!B112</f>
        <v/>
      </c>
      <c r="N137" s="88">
        <f>Berechnung!D112</f>
        <v>0</v>
      </c>
      <c r="O137" s="92" t="str">
        <f>Berechnung!N112</f>
        <v/>
      </c>
      <c r="P137" s="85" t="str">
        <f>Berechnung!Q112</f>
        <v/>
      </c>
      <c r="Q137" s="96" t="str">
        <f>Berechnung!R112</f>
        <v/>
      </c>
    </row>
    <row r="138" spans="1:17" x14ac:dyDescent="0.25">
      <c r="A138" s="8" t="str">
        <f t="shared" si="4"/>
        <v/>
      </c>
      <c r="B138" s="86"/>
      <c r="I138" s="58"/>
      <c r="J138" s="136" t="str">
        <f>Berechnung!J113</f>
        <v/>
      </c>
      <c r="K138" s="18" t="str">
        <f t="shared" si="5"/>
        <v/>
      </c>
      <c r="L138" s="62"/>
      <c r="M138" s="24" t="str">
        <f>Berechnung!B113</f>
        <v/>
      </c>
      <c r="N138" s="88">
        <f>Berechnung!D113</f>
        <v>0</v>
      </c>
      <c r="O138" s="92" t="str">
        <f>Berechnung!N113</f>
        <v/>
      </c>
      <c r="P138" s="85" t="str">
        <f>Berechnung!Q113</f>
        <v/>
      </c>
      <c r="Q138" s="96" t="str">
        <f>Berechnung!R113</f>
        <v/>
      </c>
    </row>
    <row r="139" spans="1:17" x14ac:dyDescent="0.25">
      <c r="A139" s="8" t="str">
        <f t="shared" si="4"/>
        <v/>
      </c>
      <c r="B139" s="86"/>
      <c r="I139" s="58"/>
      <c r="J139" s="136" t="str">
        <f>Berechnung!J114</f>
        <v/>
      </c>
      <c r="K139" s="18" t="str">
        <f t="shared" si="5"/>
        <v/>
      </c>
      <c r="L139" s="62"/>
      <c r="M139" s="24" t="str">
        <f>Berechnung!B114</f>
        <v/>
      </c>
      <c r="N139" s="88">
        <f>Berechnung!D114</f>
        <v>0</v>
      </c>
      <c r="O139" s="92" t="str">
        <f>Berechnung!N114</f>
        <v/>
      </c>
      <c r="P139" s="85" t="str">
        <f>Berechnung!Q114</f>
        <v/>
      </c>
      <c r="Q139" s="96" t="str">
        <f>Berechnung!R114</f>
        <v/>
      </c>
    </row>
    <row r="140" spans="1:17" x14ac:dyDescent="0.25">
      <c r="A140" s="8" t="str">
        <f t="shared" si="4"/>
        <v/>
      </c>
      <c r="B140" s="86"/>
      <c r="I140" s="58"/>
      <c r="J140" s="136" t="str">
        <f>Berechnung!J115</f>
        <v/>
      </c>
      <c r="K140" s="18" t="str">
        <f t="shared" si="5"/>
        <v/>
      </c>
      <c r="L140" s="62"/>
      <c r="M140" s="24" t="str">
        <f>Berechnung!B115</f>
        <v/>
      </c>
      <c r="N140" s="88">
        <f>Berechnung!D115</f>
        <v>0</v>
      </c>
      <c r="O140" s="92" t="str">
        <f>Berechnung!N115</f>
        <v/>
      </c>
      <c r="P140" s="85" t="str">
        <f>Berechnung!Q115</f>
        <v/>
      </c>
      <c r="Q140" s="96" t="str">
        <f>Berechnung!R115</f>
        <v/>
      </c>
    </row>
    <row r="141" spans="1:17" x14ac:dyDescent="0.25">
      <c r="A141" s="8" t="str">
        <f t="shared" si="4"/>
        <v/>
      </c>
      <c r="B141" s="86"/>
      <c r="I141" s="58"/>
      <c r="J141" s="136" t="str">
        <f>Berechnung!J116</f>
        <v/>
      </c>
      <c r="K141" s="18" t="str">
        <f t="shared" si="5"/>
        <v/>
      </c>
      <c r="L141" s="62"/>
      <c r="M141" s="24" t="str">
        <f>Berechnung!B116</f>
        <v/>
      </c>
      <c r="N141" s="88">
        <f>Berechnung!D116</f>
        <v>0</v>
      </c>
      <c r="O141" s="92" t="str">
        <f>Berechnung!N116</f>
        <v/>
      </c>
      <c r="P141" s="85" t="str">
        <f>Berechnung!Q116</f>
        <v/>
      </c>
      <c r="Q141" s="96" t="str">
        <f>Berechnung!R116</f>
        <v/>
      </c>
    </row>
    <row r="142" spans="1:17" x14ac:dyDescent="0.25">
      <c r="A142" s="8" t="str">
        <f t="shared" si="4"/>
        <v/>
      </c>
      <c r="B142" s="86"/>
      <c r="I142" s="58"/>
      <c r="J142" s="136" t="str">
        <f>Berechnung!J117</f>
        <v/>
      </c>
      <c r="K142" s="18" t="str">
        <f t="shared" si="5"/>
        <v/>
      </c>
      <c r="L142" s="62"/>
      <c r="M142" s="24" t="str">
        <f>Berechnung!B117</f>
        <v/>
      </c>
      <c r="N142" s="88">
        <f>Berechnung!D117</f>
        <v>0</v>
      </c>
      <c r="O142" s="92" t="str">
        <f>Berechnung!N117</f>
        <v/>
      </c>
      <c r="P142" s="85" t="str">
        <f>Berechnung!Q117</f>
        <v/>
      </c>
      <c r="Q142" s="96" t="str">
        <f>Berechnung!R117</f>
        <v/>
      </c>
    </row>
    <row r="143" spans="1:17" x14ac:dyDescent="0.25">
      <c r="A143" s="8" t="str">
        <f t="shared" si="4"/>
        <v/>
      </c>
      <c r="B143" s="86"/>
      <c r="I143" s="58"/>
      <c r="J143" s="136" t="str">
        <f>Berechnung!J118</f>
        <v/>
      </c>
      <c r="K143" s="18" t="str">
        <f t="shared" si="5"/>
        <v/>
      </c>
      <c r="L143" s="62"/>
      <c r="M143" s="24" t="str">
        <f>Berechnung!B118</f>
        <v/>
      </c>
      <c r="N143" s="88">
        <f>Berechnung!D118</f>
        <v>0</v>
      </c>
      <c r="O143" s="92" t="str">
        <f>Berechnung!N118</f>
        <v/>
      </c>
      <c r="P143" s="85" t="str">
        <f>Berechnung!Q118</f>
        <v/>
      </c>
      <c r="Q143" s="96" t="str">
        <f>Berechnung!R118</f>
        <v/>
      </c>
    </row>
    <row r="144" spans="1:17" x14ac:dyDescent="0.25">
      <c r="A144" s="8" t="str">
        <f t="shared" si="4"/>
        <v/>
      </c>
      <c r="B144" s="86"/>
      <c r="I144" s="58"/>
      <c r="J144" s="136" t="str">
        <f>Berechnung!J119</f>
        <v/>
      </c>
      <c r="K144" s="18" t="str">
        <f t="shared" si="5"/>
        <v/>
      </c>
      <c r="L144" s="62"/>
      <c r="M144" s="24" t="str">
        <f>Berechnung!B119</f>
        <v/>
      </c>
      <c r="N144" s="88">
        <f>Berechnung!D119</f>
        <v>0</v>
      </c>
      <c r="O144" s="92" t="str">
        <f>Berechnung!N119</f>
        <v/>
      </c>
      <c r="P144" s="85" t="str">
        <f>Berechnung!Q119</f>
        <v/>
      </c>
      <c r="Q144" s="96" t="str">
        <f>Berechnung!R119</f>
        <v/>
      </c>
    </row>
    <row r="145" spans="1:17" x14ac:dyDescent="0.25">
      <c r="A145" s="8" t="str">
        <f t="shared" si="4"/>
        <v/>
      </c>
      <c r="B145" s="86"/>
      <c r="I145" s="58"/>
      <c r="J145" s="136" t="str">
        <f>Berechnung!J120</f>
        <v/>
      </c>
      <c r="K145" s="18" t="str">
        <f t="shared" si="5"/>
        <v/>
      </c>
      <c r="L145" s="62"/>
      <c r="M145" s="24" t="str">
        <f>Berechnung!B120</f>
        <v/>
      </c>
      <c r="N145" s="88">
        <f>Berechnung!D120</f>
        <v>0</v>
      </c>
      <c r="O145" s="92" t="str">
        <f>Berechnung!N120</f>
        <v/>
      </c>
      <c r="P145" s="85" t="str">
        <f>Berechnung!Q120</f>
        <v/>
      </c>
      <c r="Q145" s="96" t="str">
        <f>Berechnung!R120</f>
        <v/>
      </c>
    </row>
    <row r="146" spans="1:17" x14ac:dyDescent="0.25">
      <c r="A146" s="8" t="str">
        <f t="shared" si="4"/>
        <v/>
      </c>
      <c r="B146" s="86"/>
      <c r="I146" s="58"/>
      <c r="J146" s="136" t="str">
        <f>Berechnung!J121</f>
        <v/>
      </c>
      <c r="K146" s="18" t="str">
        <f t="shared" si="5"/>
        <v/>
      </c>
      <c r="L146" s="62"/>
      <c r="M146" s="24" t="str">
        <f>Berechnung!B121</f>
        <v/>
      </c>
      <c r="N146" s="88">
        <f>Berechnung!D121</f>
        <v>0</v>
      </c>
      <c r="O146" s="92" t="str">
        <f>Berechnung!N121</f>
        <v/>
      </c>
      <c r="P146" s="85" t="str">
        <f>Berechnung!Q121</f>
        <v/>
      </c>
      <c r="Q146" s="96" t="str">
        <f>Berechnung!R121</f>
        <v/>
      </c>
    </row>
    <row r="147" spans="1:17" x14ac:dyDescent="0.25">
      <c r="A147" s="8" t="str">
        <f t="shared" si="4"/>
        <v/>
      </c>
      <c r="B147" s="86"/>
      <c r="I147" s="58"/>
      <c r="J147" s="136" t="str">
        <f>Berechnung!J122</f>
        <v/>
      </c>
      <c r="K147" s="18" t="str">
        <f t="shared" si="5"/>
        <v/>
      </c>
      <c r="L147" s="62"/>
      <c r="M147" s="24" t="str">
        <f>Berechnung!B122</f>
        <v/>
      </c>
      <c r="N147" s="88">
        <f>Berechnung!D122</f>
        <v>0</v>
      </c>
      <c r="O147" s="92" t="str">
        <f>Berechnung!N122</f>
        <v/>
      </c>
      <c r="P147" s="85" t="str">
        <f>Berechnung!Q122</f>
        <v/>
      </c>
      <c r="Q147" s="96" t="str">
        <f>Berechnung!R122</f>
        <v/>
      </c>
    </row>
    <row r="149" spans="1:17" x14ac:dyDescent="0.25">
      <c r="A149" s="111" t="s">
        <v>69</v>
      </c>
      <c r="B149" s="112"/>
      <c r="C149" s="113" t="s">
        <v>70</v>
      </c>
      <c r="D149" s="114"/>
      <c r="E149" s="115"/>
      <c r="F149" s="115"/>
      <c r="G149" s="115"/>
      <c r="H149" s="115"/>
      <c r="I149" s="116"/>
      <c r="J149" s="117"/>
      <c r="K149" s="117"/>
      <c r="L149" s="118"/>
      <c r="M149" s="119"/>
      <c r="N149" s="119"/>
      <c r="O149" s="120"/>
      <c r="P149" s="118"/>
      <c r="Q149" s="118"/>
    </row>
    <row r="150" spans="1:17" x14ac:dyDescent="0.25">
      <c r="A150" s="111" t="s">
        <v>71</v>
      </c>
      <c r="B150" s="112"/>
      <c r="C150" s="114"/>
      <c r="D150" s="114"/>
      <c r="E150" s="115"/>
      <c r="F150" s="115"/>
      <c r="G150" s="115"/>
      <c r="H150" s="115"/>
      <c r="I150" s="116"/>
      <c r="J150" s="117"/>
      <c r="K150" s="117"/>
      <c r="L150" s="118"/>
      <c r="M150" s="119"/>
      <c r="N150" s="119"/>
      <c r="O150" s="120"/>
      <c r="P150" s="118"/>
      <c r="Q150" s="118"/>
    </row>
    <row r="151" spans="1:17" ht="14.25" x14ac:dyDescent="0.2">
      <c r="A151" s="121" t="s">
        <v>72</v>
      </c>
      <c r="B151" s="121"/>
      <c r="C151" s="121"/>
      <c r="D151" s="121"/>
      <c r="E151" s="121"/>
      <c r="F151" s="121"/>
      <c r="G151" s="121"/>
      <c r="H151" s="121"/>
      <c r="I151" s="121"/>
      <c r="J151" s="121"/>
      <c r="K151" s="121"/>
      <c r="L151" s="121"/>
      <c r="M151" s="121"/>
      <c r="N151" s="121" t="s">
        <v>73</v>
      </c>
      <c r="O151" s="121"/>
      <c r="P151" s="122" t="s">
        <v>74</v>
      </c>
      <c r="Q151" s="121"/>
    </row>
  </sheetData>
  <sheetProtection algorithmName="SHA-512" hashValue="6qUClk/LBYGXcywOreJ52zNKqlf1hrLw6VM+xfR6SeDfNkFLFhKIp6O3JLOYEgu6Xl2k0h/BFRUgmi8SKIf7TA==" saltValue="tub5NQa/9lhc+Umjp8dCDg==" spinCount="100000" sheet="1" objects="1" scenarios="1"/>
  <mergeCells count="2">
    <mergeCell ref="G26:I26"/>
    <mergeCell ref="A6:I24"/>
  </mergeCells>
  <conditionalFormatting sqref="K46">
    <cfRule type="top10" dxfId="7" priority="10" percent="1" rank="1"/>
  </conditionalFormatting>
  <conditionalFormatting sqref="I36">
    <cfRule type="cellIs" dxfId="6" priority="6" operator="equal">
      <formula>"ja"</formula>
    </cfRule>
    <cfRule type="cellIs" dxfId="5" priority="8" operator="equal">
      <formula>"nein"</formula>
    </cfRule>
  </conditionalFormatting>
  <conditionalFormatting sqref="I37">
    <cfRule type="cellIs" dxfId="4" priority="5" operator="equal">
      <formula>"ja"</formula>
    </cfRule>
    <cfRule type="cellIs" dxfId="3" priority="7" operator="equal">
      <formula>"nein"</formula>
    </cfRule>
  </conditionalFormatting>
  <conditionalFormatting sqref="K47:K147">
    <cfRule type="top10" dxfId="2" priority="3" rank="1"/>
    <cfRule type="top10" dxfId="1" priority="2" rank="1"/>
  </conditionalFormatting>
  <conditionalFormatting sqref="P47:P147">
    <cfRule type="expression" dxfId="0" priority="1">
      <formula>"MAX($K$47:$K$66)"</formula>
    </cfRule>
  </conditionalFormatting>
  <hyperlinks>
    <hyperlink ref="A151:D151" r:id="rId1" display="© Rechtsanwalt Thomas H. Haymann * Gevelsbergstraße 13 * 44269 Dortmund" xr:uid="{4DFE23F2-D49C-452A-87C6-DCF5A03C73EB}"/>
    <hyperlink ref="P151" r:id="rId2" xr:uid="{1A065BBC-0112-4B9F-873F-BA936357C011}"/>
  </hyperlinks>
  <pageMargins left="0.7" right="0.7" top="0.78740157499999996" bottom="0.78740157499999996" header="0.3" footer="0.3"/>
  <pageSetup paperSize="9" scale="62" orientation="landscape" r:id="rId3"/>
  <rowBreaks count="1" manualBreakCount="1">
    <brk id="38" max="16383" man="1"/>
  </rowBreaks>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A3843-AB41-4107-83FD-87F691F5A3C9}">
  <dimension ref="A1:R122"/>
  <sheetViews>
    <sheetView workbookViewId="0">
      <selection activeCell="N32" sqref="N32"/>
    </sheetView>
  </sheetViews>
  <sheetFormatPr baseColWidth="10" defaultRowHeight="14.25" x14ac:dyDescent="0.2"/>
  <cols>
    <col min="3" max="3" width="11" style="2"/>
    <col min="5" max="9" width="11" style="2"/>
    <col min="10" max="10" width="11" style="6"/>
    <col min="11" max="11" width="14.5" customWidth="1"/>
  </cols>
  <sheetData>
    <row r="1" spans="2:18" ht="18" x14ac:dyDescent="0.25">
      <c r="B1" s="30" t="s">
        <v>22</v>
      </c>
      <c r="C1"/>
      <c r="E1"/>
      <c r="F1"/>
      <c r="G1"/>
      <c r="H1" s="31"/>
      <c r="I1" s="31" t="s">
        <v>23</v>
      </c>
      <c r="J1" s="32">
        <f ca="1">TODAY()</f>
        <v>44614</v>
      </c>
    </row>
    <row r="2" spans="2:18" ht="18" x14ac:dyDescent="0.25">
      <c r="B2" s="30"/>
      <c r="C2"/>
      <c r="E2"/>
      <c r="F2"/>
      <c r="G2"/>
      <c r="H2" s="31"/>
      <c r="I2" s="31"/>
      <c r="J2" s="31"/>
    </row>
    <row r="3" spans="2:18" ht="15.75" x14ac:dyDescent="0.25">
      <c r="B3" s="33"/>
      <c r="C3" s="34"/>
      <c r="D3" s="34"/>
      <c r="E3" s="34"/>
      <c r="F3" s="34"/>
      <c r="G3" s="34"/>
      <c r="H3" s="144" t="s">
        <v>24</v>
      </c>
      <c r="I3" s="145"/>
      <c r="J3" s="146"/>
    </row>
    <row r="4" spans="2:18" ht="15.75" x14ac:dyDescent="0.25">
      <c r="B4" s="35" t="s">
        <v>25</v>
      </c>
      <c r="C4" s="36" t="s">
        <v>26</v>
      </c>
      <c r="D4" s="37"/>
      <c r="E4" s="37"/>
      <c r="F4" s="37"/>
      <c r="G4" s="37"/>
      <c r="H4" s="37" t="s">
        <v>39</v>
      </c>
      <c r="I4" s="37" t="s">
        <v>28</v>
      </c>
      <c r="J4" s="38" t="s">
        <v>29</v>
      </c>
    </row>
    <row r="5" spans="2:18" ht="15" x14ac:dyDescent="0.2">
      <c r="B5" s="1">
        <v>1</v>
      </c>
      <c r="C5" s="39" t="s">
        <v>30</v>
      </c>
      <c r="D5" s="40"/>
      <c r="E5" s="40"/>
      <c r="F5" s="40"/>
      <c r="G5" s="40"/>
      <c r="H5" s="41">
        <f>SUMIF($L$22:L$41,B5,$L$22:$L$41)/B5</f>
        <v>0</v>
      </c>
      <c r="I5" s="42">
        <v>1</v>
      </c>
      <c r="J5" s="43">
        <f>H5*I5</f>
        <v>0</v>
      </c>
    </row>
    <row r="6" spans="2:18" ht="15" x14ac:dyDescent="0.2">
      <c r="B6" s="1">
        <v>2</v>
      </c>
      <c r="C6" s="39" t="s">
        <v>31</v>
      </c>
      <c r="D6" s="40"/>
      <c r="E6" s="40"/>
      <c r="F6" s="40"/>
      <c r="G6" s="40"/>
      <c r="H6" s="41">
        <f>SUMIF($L$22:L$41,B6,$L$22:$L$41)/B6</f>
        <v>0</v>
      </c>
      <c r="I6" s="42">
        <v>0</v>
      </c>
      <c r="J6" s="43">
        <f>H6*I6</f>
        <v>0</v>
      </c>
    </row>
    <row r="7" spans="2:18" ht="15" x14ac:dyDescent="0.2">
      <c r="B7" s="1">
        <v>3</v>
      </c>
      <c r="C7" s="39" t="s">
        <v>32</v>
      </c>
      <c r="D7" s="40"/>
      <c r="E7" s="40"/>
      <c r="F7" s="40"/>
      <c r="G7" s="40"/>
      <c r="H7" s="41">
        <f>SUMIF($L$22:L$41,B7,$L$22:$L$41)/B7</f>
        <v>0</v>
      </c>
      <c r="I7" s="42">
        <v>0.5</v>
      </c>
      <c r="J7" s="43">
        <f>H7*I7</f>
        <v>0</v>
      </c>
    </row>
    <row r="8" spans="2:18" ht="15" x14ac:dyDescent="0.2">
      <c r="B8" s="1">
        <v>4</v>
      </c>
      <c r="C8" s="39" t="s">
        <v>33</v>
      </c>
      <c r="D8" s="40"/>
      <c r="E8" s="40"/>
      <c r="F8" s="40"/>
      <c r="G8" s="40"/>
      <c r="H8" s="41">
        <f>SUMIF($L$22:L$41,B8,$L$22:$L$41)/B8</f>
        <v>0</v>
      </c>
      <c r="I8" s="42">
        <v>0.75</v>
      </c>
      <c r="J8" s="43">
        <f>H8*I8</f>
        <v>0</v>
      </c>
    </row>
    <row r="9" spans="2:18" ht="15" x14ac:dyDescent="0.2">
      <c r="B9" s="44"/>
      <c r="C9"/>
      <c r="E9"/>
      <c r="F9"/>
      <c r="G9"/>
      <c r="H9" s="31"/>
      <c r="I9" s="31"/>
      <c r="J9" s="43">
        <f>H9*I9</f>
        <v>0</v>
      </c>
      <c r="Q9" t="s">
        <v>46</v>
      </c>
    </row>
    <row r="10" spans="2:18" ht="15.75" x14ac:dyDescent="0.25">
      <c r="B10" s="45" t="s">
        <v>34</v>
      </c>
      <c r="C10" s="46"/>
      <c r="D10" s="46"/>
      <c r="E10" s="46"/>
      <c r="F10" s="46"/>
      <c r="G10" s="46"/>
      <c r="H10" s="47">
        <f>SUM(H5:H9)</f>
        <v>0</v>
      </c>
      <c r="I10" s="47"/>
      <c r="J10" s="48">
        <f>SUM(J5:J9)</f>
        <v>0</v>
      </c>
      <c r="P10">
        <v>0</v>
      </c>
      <c r="Q10">
        <v>14</v>
      </c>
      <c r="R10" t="s">
        <v>56</v>
      </c>
    </row>
    <row r="11" spans="2:18" ht="15.75" x14ac:dyDescent="0.25">
      <c r="B11" s="49"/>
      <c r="C11" s="50"/>
      <c r="D11" s="50"/>
      <c r="E11" s="50"/>
      <c r="F11" s="50"/>
      <c r="G11" s="50"/>
      <c r="H11" s="51"/>
      <c r="I11" s="51"/>
      <c r="J11" s="52"/>
      <c r="P11">
        <v>2</v>
      </c>
      <c r="Q11">
        <v>1</v>
      </c>
      <c r="R11" t="s">
        <v>57</v>
      </c>
    </row>
    <row r="12" spans="2:18" x14ac:dyDescent="0.2">
      <c r="C12"/>
      <c r="E12"/>
      <c r="F12"/>
      <c r="G12"/>
      <c r="H12" s="31"/>
      <c r="I12" s="31"/>
      <c r="J12" s="51" t="s">
        <v>35</v>
      </c>
      <c r="P12">
        <v>5</v>
      </c>
      <c r="Q12">
        <v>2</v>
      </c>
      <c r="R12" t="s">
        <v>57</v>
      </c>
    </row>
    <row r="13" spans="2:18" ht="15.75" x14ac:dyDescent="0.25">
      <c r="B13" s="53" t="s">
        <v>36</v>
      </c>
      <c r="C13"/>
      <c r="E13"/>
      <c r="F13" s="50"/>
      <c r="G13" s="50"/>
      <c r="H13" s="54"/>
      <c r="I13" s="55"/>
      <c r="J13" s="56" t="str">
        <f>IF($J$10&gt;5,"ja","nein")</f>
        <v>nein</v>
      </c>
      <c r="P13">
        <v>8</v>
      </c>
      <c r="Q13">
        <v>3</v>
      </c>
      <c r="R13" t="s">
        <v>57</v>
      </c>
    </row>
    <row r="14" spans="2:18" ht="15.75" x14ac:dyDescent="0.25">
      <c r="B14" s="53" t="s">
        <v>37</v>
      </c>
      <c r="C14"/>
      <c r="E14"/>
      <c r="F14" s="50"/>
      <c r="G14" s="50"/>
      <c r="H14" s="54"/>
      <c r="I14" s="55"/>
      <c r="J14" s="56" t="str">
        <f>IF($J$10&gt;10,"ja","nein")</f>
        <v>nein</v>
      </c>
      <c r="P14">
        <v>10</v>
      </c>
      <c r="Q14">
        <v>4</v>
      </c>
      <c r="R14" t="s">
        <v>57</v>
      </c>
    </row>
    <row r="15" spans="2:18" s="59" customFormat="1" x14ac:dyDescent="0.2">
      <c r="P15" s="59">
        <v>12</v>
      </c>
      <c r="Q15" s="59">
        <v>5</v>
      </c>
      <c r="R15" t="s">
        <v>57</v>
      </c>
    </row>
    <row r="16" spans="2:18" s="59" customFormat="1" x14ac:dyDescent="0.2">
      <c r="H16" s="59" t="s">
        <v>14</v>
      </c>
      <c r="J16" s="75">
        <f ca="1">Eingabe!G43</f>
        <v>44614</v>
      </c>
      <c r="P16" s="59">
        <v>15</v>
      </c>
      <c r="Q16" s="59">
        <v>6</v>
      </c>
      <c r="R16" t="s">
        <v>57</v>
      </c>
    </row>
    <row r="17" spans="1:18" s="59" customFormat="1" ht="18" x14ac:dyDescent="0.25">
      <c r="B17" s="60" t="s">
        <v>40</v>
      </c>
      <c r="P17" s="59">
        <v>20</v>
      </c>
      <c r="Q17" s="59">
        <v>7</v>
      </c>
      <c r="R17" t="s">
        <v>57</v>
      </c>
    </row>
    <row r="18" spans="1:18" s="59" customFormat="1" x14ac:dyDescent="0.2"/>
    <row r="19" spans="1:18" x14ac:dyDescent="0.2">
      <c r="B19" s="77" t="s">
        <v>47</v>
      </c>
      <c r="C19" s="3">
        <v>18</v>
      </c>
      <c r="D19" s="3"/>
      <c r="E19" s="3"/>
      <c r="F19" s="3"/>
      <c r="G19" s="3"/>
      <c r="H19" s="3"/>
      <c r="I19" s="3"/>
      <c r="J19" s="4"/>
    </row>
    <row r="20" spans="1:18" x14ac:dyDescent="0.2">
      <c r="B20" s="3"/>
      <c r="C20" s="3">
        <v>1</v>
      </c>
      <c r="D20" s="3"/>
      <c r="E20" s="3">
        <v>1.5</v>
      </c>
      <c r="F20" s="3">
        <v>5</v>
      </c>
      <c r="G20" s="3">
        <v>7</v>
      </c>
      <c r="H20" s="3">
        <v>11</v>
      </c>
      <c r="I20" s="3">
        <v>9</v>
      </c>
      <c r="J20" s="4"/>
    </row>
    <row r="21" spans="1:18" ht="45" x14ac:dyDescent="0.25">
      <c r="A21" s="87" t="s">
        <v>66</v>
      </c>
      <c r="B21" s="143" t="s">
        <v>4</v>
      </c>
      <c r="C21" s="143"/>
      <c r="D21" s="143" t="s">
        <v>45</v>
      </c>
      <c r="E21" s="143"/>
      <c r="F21" s="76" t="s">
        <v>5</v>
      </c>
      <c r="G21" s="76" t="s">
        <v>2</v>
      </c>
      <c r="H21" s="76" t="s">
        <v>6</v>
      </c>
      <c r="I21" s="76" t="s">
        <v>3</v>
      </c>
      <c r="J21" s="5" t="s">
        <v>7</v>
      </c>
      <c r="K21" s="79" t="s">
        <v>53</v>
      </c>
      <c r="L21" s="76" t="s">
        <v>38</v>
      </c>
      <c r="M21" s="76" t="s">
        <v>59</v>
      </c>
      <c r="N21" s="76" t="s">
        <v>48</v>
      </c>
      <c r="O21" s="76" t="s">
        <v>54</v>
      </c>
      <c r="P21" s="76" t="s">
        <v>55</v>
      </c>
      <c r="Q21" s="80" t="s">
        <v>58</v>
      </c>
      <c r="R21" s="81" t="s">
        <v>60</v>
      </c>
    </row>
    <row r="22" spans="1:18" x14ac:dyDescent="0.2">
      <c r="A22">
        <f>Eingabe!B47</f>
        <v>0</v>
      </c>
      <c r="B22" s="1" t="str">
        <f>IF(Eingabe!D47="","",ROUND(((Eingabe!$G$43-Eingabe!C47)+1)/365,0))</f>
        <v/>
      </c>
      <c r="C22" s="3">
        <f>IF(B22&lt;18,0,IF(B22="",0,(B22-$C$19))*$C$20)</f>
        <v>0</v>
      </c>
      <c r="D22" s="1">
        <f>IF(Eingabe!C47="",0,ROUND(((Eingabe!$G$43-Eingabe!D47)+1)/365,0))</f>
        <v>0</v>
      </c>
      <c r="E22" s="3">
        <f>IF(Eingabe!D47="",0,(D22*$E$20))</f>
        <v>0</v>
      </c>
      <c r="F22" s="3">
        <f>IF(Eingabe!E47="",0,IF(Eingabe!E47&lt;1,0,1))*$F$20</f>
        <v>0</v>
      </c>
      <c r="G22" s="3">
        <f>IF(Eingabe!F47="",0,Eingabe!F47*$H$20)</f>
        <v>0</v>
      </c>
      <c r="H22" s="3">
        <f>IF(Eingabe!G47="",0,IF(Eingabe!G47="nein",0,1))*$H$20</f>
        <v>0</v>
      </c>
      <c r="I22" s="3">
        <f>IF(Eingabe!H47="",0,IF(Eingabe!H47="nein",0,1))*$I$20</f>
        <v>0</v>
      </c>
      <c r="J22" s="137" t="str">
        <f>IF(Eingabe!B47="","",C22+E22+F22+G22+H22+I22)</f>
        <v/>
      </c>
      <c r="K22" s="57">
        <f>Eingabe!I47</f>
        <v>0</v>
      </c>
      <c r="L22" t="str">
        <f>IF(J22="","",IF(K22="Azubi",2,IF(K22&lt;=20,3,IF(K22&lt;=30,4,1))))</f>
        <v/>
      </c>
      <c r="M22" t="str">
        <f>IF(Eingabe!D47="","",ROUND((($J$16-Eingabe!D47)/365),0))</f>
        <v/>
      </c>
      <c r="N22" s="1" t="str">
        <f>IF(Eingabe!D47="","",VLOOKUP(M22,KFrist!$A$2:$B$103,2))</f>
        <v/>
      </c>
      <c r="O22" s="78" t="str">
        <f>IF(Eingabe!D47="","",EOMONTH($J$16,N22))</f>
        <v/>
      </c>
      <c r="P22" s="78" t="str">
        <f>IF(Eingabe!D47="","","15"&amp;TEXT(O22,".MM.JJJJ"))</f>
        <v/>
      </c>
      <c r="Q22" s="32" t="str">
        <f>IF(Eingabe!D47="","",IF(M22&lt;2,IF(O22-$J$16&gt;14,P22,O22),O22))</f>
        <v/>
      </c>
      <c r="R22" s="78" t="str">
        <f>IF(Eingabe!D47="","",IF(M22&lt;2,Q22-14,Q22-(N22*30)))</f>
        <v/>
      </c>
    </row>
    <row r="23" spans="1:18" x14ac:dyDescent="0.2">
      <c r="A23">
        <f>Eingabe!B48</f>
        <v>0</v>
      </c>
      <c r="B23" s="1" t="str">
        <f>IF(Eingabe!D48="","",ROUND(((Eingabe!$G$43-Eingabe!C48)+1)/365,0))</f>
        <v/>
      </c>
      <c r="C23" s="3">
        <f t="shared" ref="C23:C86" si="0">IF(B23&lt;18,0,IF(B23="",0,(B23-$C$19))*$C$20)</f>
        <v>0</v>
      </c>
      <c r="D23" s="1">
        <f>IF(Eingabe!C48="",0,ROUND(((Eingabe!$G$43-Eingabe!D48)+1)/365,0))</f>
        <v>0</v>
      </c>
      <c r="E23" s="3">
        <f>IF(Eingabe!D48="",0,(D23*$E$20))</f>
        <v>0</v>
      </c>
      <c r="F23" s="3">
        <f>IF(Eingabe!E48="",0,IF(Eingabe!E48&lt;1,0,1))*$F$20</f>
        <v>0</v>
      </c>
      <c r="G23" s="3">
        <f>IF(Eingabe!F48="",0,Eingabe!F48*$H$20)</f>
        <v>0</v>
      </c>
      <c r="H23" s="3">
        <f>IF(Eingabe!G48="",0,IF(Eingabe!G48="nein",0,1))*$H$20</f>
        <v>0</v>
      </c>
      <c r="I23" s="3">
        <f>IF(Eingabe!H48="",0,IF(Eingabe!H48="nein",0,1))*$I$20</f>
        <v>0</v>
      </c>
      <c r="J23" s="137" t="str">
        <f>IF(Eingabe!B48="","",C23+E23+F23+G23+H23+I23)</f>
        <v/>
      </c>
      <c r="K23" s="57">
        <f>Eingabe!I48</f>
        <v>0</v>
      </c>
      <c r="L23" t="str">
        <f t="shared" ref="L23:L40" si="1">IF(J23="","",IF(K23="Azubi",2,IF(K23&lt;=20,3,IF(K23&lt;=30,4,1))))</f>
        <v/>
      </c>
      <c r="M23" t="str">
        <f>IF(Eingabe!D48="","",ROUND((($J$16-Eingabe!D48)/365),0))</f>
        <v/>
      </c>
      <c r="N23" s="1" t="str">
        <f>IF(Eingabe!D48="","",VLOOKUP(M23,KFrist!$A$2:$B$103,2))</f>
        <v/>
      </c>
      <c r="O23" s="78" t="str">
        <f>IF(Eingabe!D48="","",EOMONTH($J$16,N23))</f>
        <v/>
      </c>
      <c r="P23" s="78" t="str">
        <f>IF(Eingabe!D48="","","15"&amp;TEXT(O23,".MM.JJJJ"))</f>
        <v/>
      </c>
      <c r="Q23" s="32" t="str">
        <f>IF(Eingabe!D48="","",IF(M23&lt;2,IF(O23-$J$16&gt;14,P23,O23),O23))</f>
        <v/>
      </c>
      <c r="R23" s="78" t="str">
        <f>IF(Eingabe!D48="","",IF(M23&lt;2,Q23-14,Q23-(N23*30)))</f>
        <v/>
      </c>
    </row>
    <row r="24" spans="1:18" x14ac:dyDescent="0.2">
      <c r="A24">
        <f>Eingabe!B49</f>
        <v>0</v>
      </c>
      <c r="B24" s="1" t="str">
        <f>IF(Eingabe!D49="","",ROUND(((Eingabe!$G$43-Eingabe!C49)+1)/365,0))</f>
        <v/>
      </c>
      <c r="C24" s="3">
        <f t="shared" si="0"/>
        <v>0</v>
      </c>
      <c r="D24" s="1">
        <f>IF(Eingabe!C49="",0,ROUND(((Eingabe!$G$43-Eingabe!D49)+1)/365,0))</f>
        <v>0</v>
      </c>
      <c r="E24" s="3">
        <f>IF(Eingabe!D49="",0,(D24*$E$20))</f>
        <v>0</v>
      </c>
      <c r="F24" s="3">
        <f>IF(Eingabe!E49="",0,IF(Eingabe!E49&lt;1,0,1))*$F$20</f>
        <v>0</v>
      </c>
      <c r="G24" s="3">
        <f>IF(Eingabe!F49="",0,Eingabe!F49*$H$20)</f>
        <v>0</v>
      </c>
      <c r="H24" s="3">
        <f>IF(Eingabe!G49="",0,IF(Eingabe!G49="nein",0,1))*$H$20</f>
        <v>0</v>
      </c>
      <c r="I24" s="3">
        <f>IF(Eingabe!H49="",0,IF(Eingabe!H49="nein",0,1))*$I$20</f>
        <v>0</v>
      </c>
      <c r="J24" s="137" t="str">
        <f>IF(Eingabe!B49="","",C24+E24+F24+G24+H24+I24)</f>
        <v/>
      </c>
      <c r="K24" s="57">
        <f>Eingabe!I49</f>
        <v>0</v>
      </c>
      <c r="L24" t="str">
        <f t="shared" si="1"/>
        <v/>
      </c>
      <c r="M24" t="str">
        <f>IF(Eingabe!D49="","",ROUND((($J$16-Eingabe!D49)/365),0))</f>
        <v/>
      </c>
      <c r="N24" s="1" t="str">
        <f>IF(Eingabe!D49="","",VLOOKUP(M24,KFrist!$A$2:$B$103,2))</f>
        <v/>
      </c>
      <c r="O24" s="78" t="str">
        <f>IF(Eingabe!D49="","",EOMONTH($J$16,N24))</f>
        <v/>
      </c>
      <c r="P24" s="78" t="str">
        <f>IF(Eingabe!D49="","","15"&amp;TEXT(O24,".MM.JJJJ"))</f>
        <v/>
      </c>
      <c r="Q24" s="32" t="str">
        <f>IF(Eingabe!D49="","",IF(M24&lt;2,IF(O24-$J$16&gt;14,P24,O24),O24))</f>
        <v/>
      </c>
      <c r="R24" s="78" t="str">
        <f>IF(Eingabe!D49="","",IF(M24&lt;2,Q24-14,Q24-(N24*30)))</f>
        <v/>
      </c>
    </row>
    <row r="25" spans="1:18" x14ac:dyDescent="0.2">
      <c r="A25">
        <f>Eingabe!B50</f>
        <v>0</v>
      </c>
      <c r="B25" s="1" t="str">
        <f>IF(Eingabe!D50="","",ROUND(((Eingabe!$G$43-Eingabe!C50)+1)/365,0))</f>
        <v/>
      </c>
      <c r="C25" s="3">
        <f t="shared" si="0"/>
        <v>0</v>
      </c>
      <c r="D25" s="1">
        <f>IF(Eingabe!C50="",0,ROUND(((Eingabe!$G$43-Eingabe!D50)+1)/365,0))</f>
        <v>0</v>
      </c>
      <c r="E25" s="3">
        <f>IF(Eingabe!D50="",0,(D25*$E$20))</f>
        <v>0</v>
      </c>
      <c r="F25" s="3">
        <f>IF(Eingabe!E50="",0,IF(Eingabe!E50&lt;1,0,1))*$F$20</f>
        <v>0</v>
      </c>
      <c r="G25" s="3">
        <f>IF(Eingabe!F50="",0,Eingabe!F50*$H$20)</f>
        <v>0</v>
      </c>
      <c r="H25" s="3">
        <f>IF(Eingabe!G50="",0,IF(Eingabe!G50="nein",0,1))*$H$20</f>
        <v>0</v>
      </c>
      <c r="I25" s="3">
        <f>IF(Eingabe!H50="",0,IF(Eingabe!H50="nein",0,1))*$I$20</f>
        <v>0</v>
      </c>
      <c r="J25" s="137" t="str">
        <f>IF(Eingabe!B50="","",C25+E25+F25+G25+H25+I25)</f>
        <v/>
      </c>
      <c r="K25" s="57">
        <f>Eingabe!I50</f>
        <v>0</v>
      </c>
      <c r="L25" t="str">
        <f t="shared" si="1"/>
        <v/>
      </c>
      <c r="M25" t="str">
        <f>IF(Eingabe!D50="","",ROUND((($J$16-Eingabe!D50)/365),0))</f>
        <v/>
      </c>
      <c r="N25" s="1" t="str">
        <f>IF(Eingabe!D50="","",VLOOKUP(M25,KFrist!$A$2:$B$103,2))</f>
        <v/>
      </c>
      <c r="O25" s="78" t="str">
        <f>IF(Eingabe!D50="","",EOMONTH($J$16,N25))</f>
        <v/>
      </c>
      <c r="P25" s="78" t="str">
        <f>IF(Eingabe!D50="","","15"&amp;TEXT(O25,".MM.JJJJ"))</f>
        <v/>
      </c>
      <c r="Q25" s="32" t="str">
        <f>IF(Eingabe!D50="","",IF(M25&lt;2,IF(O25-$J$16&gt;14,P25,O25),O25))</f>
        <v/>
      </c>
      <c r="R25" s="78" t="str">
        <f>IF(Eingabe!D50="","",IF(M25&lt;2,Q25-14,Q25-(N25*30)))</f>
        <v/>
      </c>
    </row>
    <row r="26" spans="1:18" x14ac:dyDescent="0.2">
      <c r="A26">
        <f>Eingabe!B51</f>
        <v>0</v>
      </c>
      <c r="B26" s="1" t="str">
        <f>IF(Eingabe!D51="","",ROUND(((Eingabe!$G$43-Eingabe!C51)+1)/365,0))</f>
        <v/>
      </c>
      <c r="C26" s="3">
        <f t="shared" si="0"/>
        <v>0</v>
      </c>
      <c r="D26" s="1">
        <f>IF(Eingabe!C51="",0,ROUND(((Eingabe!$G$43-Eingabe!D51)+1)/365,0))</f>
        <v>0</v>
      </c>
      <c r="E26" s="3">
        <f>IF(Eingabe!D51="",0,(D26*$E$20))</f>
        <v>0</v>
      </c>
      <c r="F26" s="3">
        <f>IF(Eingabe!E51="",0,IF(Eingabe!E51&lt;1,0,1))*$F$20</f>
        <v>0</v>
      </c>
      <c r="G26" s="3">
        <f>IF(Eingabe!F51="",0,Eingabe!F51*$H$20)</f>
        <v>0</v>
      </c>
      <c r="H26" s="3">
        <f>IF(Eingabe!G51="",0,IF(Eingabe!G51="nein",0,1))*$H$20</f>
        <v>0</v>
      </c>
      <c r="I26" s="3">
        <f>IF(Eingabe!H51="",0,IF(Eingabe!H51="nein",0,1))*$I$20</f>
        <v>0</v>
      </c>
      <c r="J26" s="137" t="str">
        <f>IF(Eingabe!B51="","",C26+E26+F26+G26+H26+I26)</f>
        <v/>
      </c>
      <c r="K26" s="57">
        <f>Eingabe!I51</f>
        <v>0</v>
      </c>
      <c r="L26" t="str">
        <f t="shared" si="1"/>
        <v/>
      </c>
      <c r="M26" t="str">
        <f>IF(Eingabe!D51="","",ROUND((($J$16-Eingabe!D51)/365),0))</f>
        <v/>
      </c>
      <c r="N26" s="1" t="str">
        <f>IF(Eingabe!D51="","",VLOOKUP(M26,KFrist!$A$2:$B$103,2))</f>
        <v/>
      </c>
      <c r="O26" s="78" t="str">
        <f>IF(Eingabe!D51="","",EOMONTH($J$16,N26))</f>
        <v/>
      </c>
      <c r="P26" s="78" t="str">
        <f>IF(Eingabe!D51="","","15"&amp;TEXT(O26,".MM.JJJJ"))</f>
        <v/>
      </c>
      <c r="Q26" s="32" t="str">
        <f>IF(Eingabe!D51="","",IF(M26&lt;2,IF(O26-$J$16&gt;14,P26,O26),O26))</f>
        <v/>
      </c>
      <c r="R26" s="78" t="str">
        <f>IF(Eingabe!D51="","",IF(M26&lt;2,Q26-14,Q26-(N26*30)))</f>
        <v/>
      </c>
    </row>
    <row r="27" spans="1:18" x14ac:dyDescent="0.2">
      <c r="A27">
        <f>Eingabe!B52</f>
        <v>0</v>
      </c>
      <c r="B27" s="1" t="str">
        <f>IF(Eingabe!D52="","",ROUND(((Eingabe!$G$43-Eingabe!C52)+1)/365,0))</f>
        <v/>
      </c>
      <c r="C27" s="3">
        <f t="shared" si="0"/>
        <v>0</v>
      </c>
      <c r="D27" s="1">
        <f>IF(Eingabe!C52="",0,ROUND(((Eingabe!$G$43-Eingabe!D52)+1)/365,0))</f>
        <v>0</v>
      </c>
      <c r="E27" s="3">
        <f>IF(Eingabe!D52="",0,(D27*$E$20))</f>
        <v>0</v>
      </c>
      <c r="F27" s="3">
        <f>IF(Eingabe!E52="",0,IF(Eingabe!E52&lt;1,0,1))*$F$20</f>
        <v>0</v>
      </c>
      <c r="G27" s="3">
        <f>IF(Eingabe!F52="",0,Eingabe!F52*$H$20)</f>
        <v>0</v>
      </c>
      <c r="H27" s="3">
        <f>IF(Eingabe!G52="",0,IF(Eingabe!G52="nein",0,1))*$H$20</f>
        <v>0</v>
      </c>
      <c r="I27" s="3">
        <f>IF(Eingabe!H52="",0,IF(Eingabe!H52="nein",0,1))*$I$20</f>
        <v>0</v>
      </c>
      <c r="J27" s="137" t="str">
        <f>IF(Eingabe!B52="","",C27+E27+F27+G27+H27+I27)</f>
        <v/>
      </c>
      <c r="K27" s="57">
        <f>Eingabe!I52</f>
        <v>0</v>
      </c>
      <c r="L27" t="str">
        <f t="shared" si="1"/>
        <v/>
      </c>
      <c r="M27" t="str">
        <f>IF(Eingabe!D52="","",ROUND((($J$16-Eingabe!D52)/365),0))</f>
        <v/>
      </c>
      <c r="N27" s="1" t="str">
        <f>IF(Eingabe!D52="","",VLOOKUP(M27,KFrist!$A$2:$B$103,2))</f>
        <v/>
      </c>
      <c r="O27" s="78" t="str">
        <f>IF(Eingabe!D52="","",EOMONTH($J$16,N27))</f>
        <v/>
      </c>
      <c r="P27" s="78" t="str">
        <f>IF(Eingabe!D52="","","15"&amp;TEXT(O27,".MM.JJJJ"))</f>
        <v/>
      </c>
      <c r="Q27" s="32" t="str">
        <f>IF(Eingabe!D52="","",IF(M27&lt;2,IF(O27-$J$16&gt;14,P27,O27),O27))</f>
        <v/>
      </c>
      <c r="R27" s="78" t="str">
        <f>IF(Eingabe!D52="","",IF(M27&lt;2,Q27-14,Q27-(N27*30)))</f>
        <v/>
      </c>
    </row>
    <row r="28" spans="1:18" x14ac:dyDescent="0.2">
      <c r="A28">
        <f>Eingabe!B53</f>
        <v>0</v>
      </c>
      <c r="B28" s="1" t="str">
        <f>IF(Eingabe!D53="","",ROUND(((Eingabe!$G$43-Eingabe!C53)+1)/365,0))</f>
        <v/>
      </c>
      <c r="C28" s="3">
        <f t="shared" si="0"/>
        <v>0</v>
      </c>
      <c r="D28" s="1">
        <f>IF(Eingabe!C53="",0,ROUND(((Eingabe!$G$43-Eingabe!D53)+1)/365,0))</f>
        <v>0</v>
      </c>
      <c r="E28" s="3">
        <f>IF(Eingabe!D53="",0,(D28*$E$20))</f>
        <v>0</v>
      </c>
      <c r="F28" s="3">
        <f>IF(Eingabe!E53="",0,IF(Eingabe!E53&lt;1,0,1))*$F$20</f>
        <v>0</v>
      </c>
      <c r="G28" s="3">
        <f>IF(Eingabe!F53="",0,Eingabe!F53*$H$20)</f>
        <v>0</v>
      </c>
      <c r="H28" s="3">
        <f>IF(Eingabe!G53="",0,IF(Eingabe!G53="nein",0,1))*$H$20</f>
        <v>0</v>
      </c>
      <c r="I28" s="3">
        <f>IF(Eingabe!H53="",0,IF(Eingabe!H53="nein",0,1))*$I$20</f>
        <v>0</v>
      </c>
      <c r="J28" s="137" t="str">
        <f>IF(Eingabe!B53="","",C28+E28+F28+G28+H28+I28)</f>
        <v/>
      </c>
      <c r="K28" s="57">
        <f>Eingabe!I53</f>
        <v>0</v>
      </c>
      <c r="L28" t="str">
        <f t="shared" si="1"/>
        <v/>
      </c>
      <c r="M28" t="str">
        <f>IF(Eingabe!D53="","",ROUND((($J$16-Eingabe!D53)/365),0))</f>
        <v/>
      </c>
      <c r="N28" s="1" t="str">
        <f>IF(Eingabe!D53="","",VLOOKUP(M28,KFrist!$A$2:$B$103,2))</f>
        <v/>
      </c>
      <c r="O28" s="78" t="str">
        <f>IF(Eingabe!D53="","",EOMONTH($J$16,N28))</f>
        <v/>
      </c>
      <c r="P28" s="78" t="str">
        <f>IF(Eingabe!D53="","","15"&amp;TEXT(O28,".MM.JJJJ"))</f>
        <v/>
      </c>
      <c r="Q28" s="32" t="str">
        <f>IF(Eingabe!D53="","",IF(M28&lt;2,IF(O28-$J$16&gt;14,P28,O28),O28))</f>
        <v/>
      </c>
      <c r="R28" s="78" t="str">
        <f>IF(Eingabe!D53="","",IF(M28&lt;2,Q28-14,Q28-(N28*30)))</f>
        <v/>
      </c>
    </row>
    <row r="29" spans="1:18" x14ac:dyDescent="0.2">
      <c r="A29">
        <f>Eingabe!B54</f>
        <v>0</v>
      </c>
      <c r="B29" s="1" t="str">
        <f>IF(Eingabe!D54="","",ROUND(((Eingabe!$G$43-Eingabe!C54)+1)/365,0))</f>
        <v/>
      </c>
      <c r="C29" s="3">
        <f t="shared" si="0"/>
        <v>0</v>
      </c>
      <c r="D29" s="1">
        <f>IF(Eingabe!C54="",0,ROUND(((Eingabe!$G$43-Eingabe!D54)+1)/365,0))</f>
        <v>0</v>
      </c>
      <c r="E29" s="3">
        <f>IF(Eingabe!D54="",0,(D29*$E$20))</f>
        <v>0</v>
      </c>
      <c r="F29" s="3">
        <f>IF(Eingabe!E54="",0,IF(Eingabe!E54&lt;1,0,1))*$F$20</f>
        <v>0</v>
      </c>
      <c r="G29" s="3">
        <f>IF(Eingabe!F54="",0,Eingabe!F54*$H$20)</f>
        <v>0</v>
      </c>
      <c r="H29" s="3">
        <f>IF(Eingabe!G54="",0,IF(Eingabe!G54="nein",0,1))*$H$20</f>
        <v>0</v>
      </c>
      <c r="I29" s="3">
        <f>IF(Eingabe!H54="",0,IF(Eingabe!H54="nein",0,1))*$I$20</f>
        <v>0</v>
      </c>
      <c r="J29" s="137" t="str">
        <f>IF(Eingabe!B54="","",C29+E29+F29+G29+H29+I29)</f>
        <v/>
      </c>
      <c r="K29" s="57">
        <f>Eingabe!I54</f>
        <v>0</v>
      </c>
      <c r="L29" t="str">
        <f t="shared" si="1"/>
        <v/>
      </c>
      <c r="M29" t="str">
        <f>IF(Eingabe!D54="","",ROUND((($J$16-Eingabe!D54)/365),0))</f>
        <v/>
      </c>
      <c r="N29" s="1" t="str">
        <f>IF(Eingabe!D54="","",VLOOKUP(M29,KFrist!$A$2:$B$103,2))</f>
        <v/>
      </c>
      <c r="O29" s="78" t="str">
        <f>IF(Eingabe!D54="","",EOMONTH($J$16,N29))</f>
        <v/>
      </c>
      <c r="P29" s="78" t="str">
        <f>IF(Eingabe!D54="","","15"&amp;TEXT(O29,".MM.JJJJ"))</f>
        <v/>
      </c>
      <c r="Q29" s="32" t="str">
        <f>IF(Eingabe!D54="","",IF(M29&lt;2,IF(O29-$J$16&gt;14,P29,O29),O29))</f>
        <v/>
      </c>
      <c r="R29" s="78" t="str">
        <f>IF(Eingabe!D54="","",IF(M29&lt;2,Q29-14,Q29-(N29*30)))</f>
        <v/>
      </c>
    </row>
    <row r="30" spans="1:18" x14ac:dyDescent="0.2">
      <c r="A30">
        <f>Eingabe!B55</f>
        <v>0</v>
      </c>
      <c r="B30" s="1" t="str">
        <f>IF(Eingabe!D55="","",ROUND(((Eingabe!$G$43-Eingabe!C55)+1)/365,0))</f>
        <v/>
      </c>
      <c r="C30" s="3">
        <f t="shared" si="0"/>
        <v>0</v>
      </c>
      <c r="D30" s="1">
        <f>IF(Eingabe!C55="",0,ROUND(((Eingabe!$G$43-Eingabe!D55)+1)/365,0))</f>
        <v>0</v>
      </c>
      <c r="E30" s="3">
        <f>IF(Eingabe!D55="",0,(D30*$E$20))</f>
        <v>0</v>
      </c>
      <c r="F30" s="3">
        <f>IF(Eingabe!E55="",0,IF(Eingabe!E55&lt;1,0,1))*$F$20</f>
        <v>0</v>
      </c>
      <c r="G30" s="3">
        <f>IF(Eingabe!F55="",0,Eingabe!F55*$H$20)</f>
        <v>0</v>
      </c>
      <c r="H30" s="3">
        <f>IF(Eingabe!G55="",0,IF(Eingabe!G55="nein",0,1))*$H$20</f>
        <v>0</v>
      </c>
      <c r="I30" s="3">
        <f>IF(Eingabe!H55="",0,IF(Eingabe!H55="nein",0,1))*$I$20</f>
        <v>0</v>
      </c>
      <c r="J30" s="137" t="str">
        <f>IF(Eingabe!B55="","",C30+E30+F30+G30+H30+I30)</f>
        <v/>
      </c>
      <c r="K30" s="57">
        <f>Eingabe!I55</f>
        <v>0</v>
      </c>
      <c r="L30" t="str">
        <f t="shared" si="1"/>
        <v/>
      </c>
      <c r="M30" t="str">
        <f>IF(Eingabe!D55="","",ROUND((($J$16-Eingabe!D55)/365),0))</f>
        <v/>
      </c>
      <c r="N30" s="1" t="str">
        <f>IF(Eingabe!D55="","",VLOOKUP(M30,KFrist!$A$2:$B$103,2))</f>
        <v/>
      </c>
      <c r="O30" s="78" t="str">
        <f>IF(Eingabe!D55="","",EOMONTH($J$16,N30))</f>
        <v/>
      </c>
      <c r="P30" s="78" t="str">
        <f>IF(Eingabe!D55="","","15"&amp;TEXT(O30,".MM.JJJJ"))</f>
        <v/>
      </c>
      <c r="Q30" s="32" t="str">
        <f>IF(Eingabe!D55="","",IF(M30&lt;2,IF(O30-$J$16&gt;14,P30,O30),O30))</f>
        <v/>
      </c>
      <c r="R30" s="78" t="str">
        <f>IF(Eingabe!D55="","",IF(M30&lt;2,Q30-14,Q30-(N30*30)))</f>
        <v/>
      </c>
    </row>
    <row r="31" spans="1:18" x14ac:dyDescent="0.2">
      <c r="A31">
        <f>Eingabe!B56</f>
        <v>0</v>
      </c>
      <c r="B31" s="1" t="str">
        <f>IF(Eingabe!D56="","",ROUND(((Eingabe!$G$43-Eingabe!C56)+1)/365,0))</f>
        <v/>
      </c>
      <c r="C31" s="3">
        <f t="shared" si="0"/>
        <v>0</v>
      </c>
      <c r="D31" s="1">
        <f>IF(Eingabe!C56="",0,ROUND(((Eingabe!$G$43-Eingabe!D56)+1)/365,0))</f>
        <v>0</v>
      </c>
      <c r="E31" s="3">
        <f>IF(Eingabe!D56="",0,(D31*$E$20))</f>
        <v>0</v>
      </c>
      <c r="F31" s="3">
        <f>IF(Eingabe!E56="",0,IF(Eingabe!E56&lt;1,0,1))*$F$20</f>
        <v>0</v>
      </c>
      <c r="G31" s="3">
        <f>IF(Eingabe!F56="",0,Eingabe!F56*$H$20)</f>
        <v>0</v>
      </c>
      <c r="H31" s="3">
        <f>IF(Eingabe!G56="",0,IF(Eingabe!G56="nein",0,1))*$H$20</f>
        <v>0</v>
      </c>
      <c r="I31" s="3">
        <f>IF(Eingabe!H56="",0,IF(Eingabe!H56="nein",0,1))*$I$20</f>
        <v>0</v>
      </c>
      <c r="J31" s="137" t="str">
        <f>IF(Eingabe!B56="","",C31+E31+F31+G31+H31+I31)</f>
        <v/>
      </c>
      <c r="K31" s="57">
        <f>Eingabe!I56</f>
        <v>0</v>
      </c>
      <c r="L31" t="str">
        <f t="shared" si="1"/>
        <v/>
      </c>
      <c r="M31" t="str">
        <f>IF(Eingabe!D56="","",ROUND((($J$16-Eingabe!D56)/365),0))</f>
        <v/>
      </c>
      <c r="N31" s="1" t="str">
        <f>IF(Eingabe!D56="","",VLOOKUP(M31,KFrist!$A$2:$B$103,2))</f>
        <v/>
      </c>
      <c r="O31" s="78" t="str">
        <f>IF(Eingabe!D56="","",EOMONTH($J$16,N31))</f>
        <v/>
      </c>
      <c r="P31" s="78" t="str">
        <f>IF(Eingabe!D56="","","15"&amp;TEXT(O31,".MM.JJJJ"))</f>
        <v/>
      </c>
      <c r="Q31" s="32" t="str">
        <f>IF(Eingabe!D56="","",IF(M31&lt;2,IF(O31-$J$16&gt;14,P31,O31),O31))</f>
        <v/>
      </c>
      <c r="R31" s="78" t="str">
        <f>IF(Eingabe!D56="","",IF(M31&lt;2,Q31-14,Q31-(N31*30)))</f>
        <v/>
      </c>
    </row>
    <row r="32" spans="1:18" x14ac:dyDescent="0.2">
      <c r="A32">
        <f>Eingabe!B57</f>
        <v>0</v>
      </c>
      <c r="B32" s="1" t="str">
        <f>IF(Eingabe!D57="","",ROUND(((Eingabe!$G$43-Eingabe!C57)+1)/365,0))</f>
        <v/>
      </c>
      <c r="C32" s="3">
        <f t="shared" si="0"/>
        <v>0</v>
      </c>
      <c r="D32" s="1">
        <f>IF(Eingabe!C57="",0,ROUND(((Eingabe!$G$43-Eingabe!D57)+1)/365,0))</f>
        <v>0</v>
      </c>
      <c r="E32" s="3">
        <f>IF(Eingabe!D57="",0,(D32*$E$20))</f>
        <v>0</v>
      </c>
      <c r="F32" s="3">
        <f>IF(Eingabe!E57="",0,IF(Eingabe!E57&lt;1,0,1))*$F$20</f>
        <v>0</v>
      </c>
      <c r="G32" s="3">
        <f>IF(Eingabe!F57="",0,Eingabe!F57*$H$20)</f>
        <v>0</v>
      </c>
      <c r="H32" s="3">
        <f>IF(Eingabe!G57="",0,IF(Eingabe!G57="nein",0,1))*$H$20</f>
        <v>0</v>
      </c>
      <c r="I32" s="3">
        <f>IF(Eingabe!H57="",0,IF(Eingabe!H57="nein",0,1))*$I$20</f>
        <v>0</v>
      </c>
      <c r="J32" s="137" t="str">
        <f>IF(Eingabe!B57="","",C32+E32+F32+G32+H32+I32)</f>
        <v/>
      </c>
      <c r="K32" s="57">
        <f>Eingabe!I57</f>
        <v>0</v>
      </c>
      <c r="L32" t="str">
        <f t="shared" si="1"/>
        <v/>
      </c>
      <c r="M32" t="str">
        <f>IF(Eingabe!D57="","",ROUND((($J$16-Eingabe!D57)/365),0))</f>
        <v/>
      </c>
      <c r="N32" s="1" t="str">
        <f>IF(Eingabe!D57="","",VLOOKUP(M32,KFrist!$A$2:$B$103,2))</f>
        <v/>
      </c>
      <c r="O32" s="78" t="str">
        <f>IF(Eingabe!D57="","",EOMONTH($J$16,N32))</f>
        <v/>
      </c>
      <c r="P32" s="78" t="str">
        <f>IF(Eingabe!D57="","","15"&amp;TEXT(O32,".MM.JJJJ"))</f>
        <v/>
      </c>
      <c r="Q32" s="32" t="str">
        <f>IF(Eingabe!D57="","",IF(M32&lt;2,IF(O32-$J$16&gt;14,P32,O32),O32))</f>
        <v/>
      </c>
      <c r="R32" s="78" t="str">
        <f>IF(Eingabe!D57="","",IF(M32&lt;2,Q32-14,Q32-(N32*30)))</f>
        <v/>
      </c>
    </row>
    <row r="33" spans="1:18" x14ac:dyDescent="0.2">
      <c r="A33">
        <f>Eingabe!B58</f>
        <v>0</v>
      </c>
      <c r="B33" s="1" t="str">
        <f>IF(Eingabe!D58="","",ROUND(((Eingabe!$G$43-Eingabe!C58)+1)/365,0))</f>
        <v/>
      </c>
      <c r="C33" s="3">
        <f t="shared" si="0"/>
        <v>0</v>
      </c>
      <c r="D33" s="1">
        <f>IF(Eingabe!C58="",0,ROUND(((Eingabe!$G$43-Eingabe!D58)+1)/365,0))</f>
        <v>0</v>
      </c>
      <c r="E33" s="3">
        <f>IF(Eingabe!D58="",0,(D33*$E$20))</f>
        <v>0</v>
      </c>
      <c r="F33" s="3">
        <f>IF(Eingabe!E58="",0,IF(Eingabe!E58&lt;1,0,1))*$F$20</f>
        <v>0</v>
      </c>
      <c r="G33" s="3">
        <f>IF(Eingabe!F58="",0,Eingabe!F58*$H$20)</f>
        <v>0</v>
      </c>
      <c r="H33" s="3">
        <f>IF(Eingabe!G58="",0,IF(Eingabe!G58="nein",0,1))*$H$20</f>
        <v>0</v>
      </c>
      <c r="I33" s="3">
        <f>IF(Eingabe!H58="",0,IF(Eingabe!H58="nein",0,1))*$I$20</f>
        <v>0</v>
      </c>
      <c r="J33" s="137" t="str">
        <f>IF(Eingabe!B58="","",C33+E33+F33+G33+H33+I33)</f>
        <v/>
      </c>
      <c r="K33" s="57">
        <f>Eingabe!I58</f>
        <v>0</v>
      </c>
      <c r="L33" t="str">
        <f t="shared" si="1"/>
        <v/>
      </c>
      <c r="M33" t="str">
        <f>IF(Eingabe!D58="","",ROUND((($J$16-Eingabe!D58)/365),0))</f>
        <v/>
      </c>
      <c r="N33" s="1" t="str">
        <f>IF(Eingabe!D58="","",VLOOKUP(M33,KFrist!$A$2:$B$103,2))</f>
        <v/>
      </c>
      <c r="O33" s="78" t="str">
        <f>IF(Eingabe!D58="","",EOMONTH($J$16,N33))</f>
        <v/>
      </c>
      <c r="P33" s="78" t="str">
        <f>IF(Eingabe!D58="","","15"&amp;TEXT(O33,".MM.JJJJ"))</f>
        <v/>
      </c>
      <c r="Q33" s="32" t="str">
        <f>IF(Eingabe!D58="","",IF(M33&lt;2,IF(O33-$J$16&gt;14,P33,O33),O33))</f>
        <v/>
      </c>
      <c r="R33" s="78" t="str">
        <f>IF(Eingabe!D58="","",IF(M33&lt;2,Q33-14,Q33-(N33*30)))</f>
        <v/>
      </c>
    </row>
    <row r="34" spans="1:18" x14ac:dyDescent="0.2">
      <c r="A34">
        <f>Eingabe!B59</f>
        <v>0</v>
      </c>
      <c r="B34" s="1" t="str">
        <f>IF(Eingabe!D59="","",ROUND(((Eingabe!$G$43-Eingabe!C59)+1)/365,0))</f>
        <v/>
      </c>
      <c r="C34" s="3">
        <f t="shared" si="0"/>
        <v>0</v>
      </c>
      <c r="D34" s="1">
        <f>IF(Eingabe!C59="",0,ROUND(((Eingabe!$G$43-Eingabe!D59)+1)/365,0))</f>
        <v>0</v>
      </c>
      <c r="E34" s="3">
        <f>IF(Eingabe!D59="",0,(D34*$E$20))</f>
        <v>0</v>
      </c>
      <c r="F34" s="3">
        <f>IF(Eingabe!E59="",0,IF(Eingabe!E59&lt;1,0,1))*$F$20</f>
        <v>0</v>
      </c>
      <c r="G34" s="3">
        <f>IF(Eingabe!F59="",0,Eingabe!F59*$H$20)</f>
        <v>0</v>
      </c>
      <c r="H34" s="3">
        <f>IF(Eingabe!G59="",0,IF(Eingabe!G59="nein",0,1))*$H$20</f>
        <v>0</v>
      </c>
      <c r="I34" s="3">
        <f>IF(Eingabe!H59="",0,IF(Eingabe!H59="nein",0,1))*$I$20</f>
        <v>0</v>
      </c>
      <c r="J34" s="137" t="str">
        <f>IF(Eingabe!B59="","",C34+E34+F34+G34+H34+I34)</f>
        <v/>
      </c>
      <c r="K34" s="57">
        <f>Eingabe!I59</f>
        <v>0</v>
      </c>
      <c r="L34" t="str">
        <f t="shared" si="1"/>
        <v/>
      </c>
      <c r="M34" t="str">
        <f>IF(Eingabe!D59="","",ROUND((($J$16-Eingabe!D59)/365),0))</f>
        <v/>
      </c>
      <c r="N34" s="1" t="str">
        <f>IF(Eingabe!D59="","",VLOOKUP(M34,KFrist!$A$2:$B$103,2))</f>
        <v/>
      </c>
      <c r="O34" s="78" t="str">
        <f>IF(Eingabe!D59="","",EOMONTH($J$16,N34))</f>
        <v/>
      </c>
      <c r="P34" s="78" t="str">
        <f>IF(Eingabe!D59="","","15"&amp;TEXT(O34,".MM.JJJJ"))</f>
        <v/>
      </c>
      <c r="Q34" s="32" t="str">
        <f>IF(Eingabe!D59="","",IF(M34&lt;2,IF(O34-$J$16&gt;14,P34,O34),O34))</f>
        <v/>
      </c>
      <c r="R34" s="78" t="str">
        <f>IF(Eingabe!D59="","",IF(M34&lt;2,Q34-14,Q34-(N34*30)))</f>
        <v/>
      </c>
    </row>
    <row r="35" spans="1:18" x14ac:dyDescent="0.2">
      <c r="A35">
        <f>Eingabe!B60</f>
        <v>0</v>
      </c>
      <c r="B35" s="1" t="str">
        <f>IF(Eingabe!D60="","",ROUND(((Eingabe!$G$43-Eingabe!C60)+1)/365,0))</f>
        <v/>
      </c>
      <c r="C35" s="3">
        <f t="shared" si="0"/>
        <v>0</v>
      </c>
      <c r="D35" s="1">
        <f>IF(Eingabe!C60="",0,ROUND(((Eingabe!$G$43-Eingabe!D60)+1)/365,0))</f>
        <v>0</v>
      </c>
      <c r="E35" s="3">
        <f>IF(Eingabe!D60="",0,(D35*$E$20))</f>
        <v>0</v>
      </c>
      <c r="F35" s="3">
        <f>IF(Eingabe!E60="",0,IF(Eingabe!E60&lt;1,0,1))*$F$20</f>
        <v>0</v>
      </c>
      <c r="G35" s="3">
        <f>IF(Eingabe!F60="",0,Eingabe!F60*$H$20)</f>
        <v>0</v>
      </c>
      <c r="H35" s="3">
        <f>IF(Eingabe!G60="",0,IF(Eingabe!G60="nein",0,1))*$H$20</f>
        <v>0</v>
      </c>
      <c r="I35" s="3">
        <f>IF(Eingabe!H60="",0,IF(Eingabe!H60="nein",0,1))*$I$20</f>
        <v>0</v>
      </c>
      <c r="J35" s="137" t="str">
        <f>IF(Eingabe!B60="","",C35+E35+F35+G35+H35+I35)</f>
        <v/>
      </c>
      <c r="K35" s="57">
        <f>Eingabe!I60</f>
        <v>0</v>
      </c>
      <c r="L35" t="str">
        <f t="shared" si="1"/>
        <v/>
      </c>
      <c r="M35" t="str">
        <f>IF(Eingabe!D60="","",ROUND((($J$16-Eingabe!D60)/365),0))</f>
        <v/>
      </c>
      <c r="N35" s="1" t="str">
        <f>IF(Eingabe!D60="","",VLOOKUP(M35,KFrist!$A$2:$B$103,2))</f>
        <v/>
      </c>
      <c r="O35" s="78" t="str">
        <f>IF(Eingabe!D60="","",EOMONTH($J$16,N35))</f>
        <v/>
      </c>
      <c r="P35" s="78" t="str">
        <f>IF(Eingabe!D60="","","15"&amp;TEXT(O35,".MM.JJJJ"))</f>
        <v/>
      </c>
      <c r="Q35" s="32" t="str">
        <f>IF(Eingabe!D60="","",IF(M35&lt;2,IF(O35-$J$16&gt;14,P35,O35),O35))</f>
        <v/>
      </c>
      <c r="R35" s="78" t="str">
        <f>IF(Eingabe!D60="","",IF(M35&lt;2,Q35-14,Q35-(N35*30)))</f>
        <v/>
      </c>
    </row>
    <row r="36" spans="1:18" x14ac:dyDescent="0.2">
      <c r="A36">
        <f>Eingabe!B61</f>
        <v>0</v>
      </c>
      <c r="B36" s="1" t="str">
        <f>IF(Eingabe!D61="","",ROUND(((Eingabe!$G$43-Eingabe!C61)+1)/365,0))</f>
        <v/>
      </c>
      <c r="C36" s="3">
        <f t="shared" si="0"/>
        <v>0</v>
      </c>
      <c r="D36" s="1">
        <f>IF(Eingabe!C61="",0,ROUND(((Eingabe!$G$43-Eingabe!D61)+1)/365,0))</f>
        <v>0</v>
      </c>
      <c r="E36" s="3">
        <f>IF(Eingabe!D61="",0,(D36*$E$20))</f>
        <v>0</v>
      </c>
      <c r="F36" s="3">
        <f>IF(Eingabe!E61="",0,IF(Eingabe!E61&lt;1,0,1))*$F$20</f>
        <v>0</v>
      </c>
      <c r="G36" s="3">
        <f>IF(Eingabe!F61="",0,Eingabe!F61*$H$20)</f>
        <v>0</v>
      </c>
      <c r="H36" s="3">
        <f>IF(Eingabe!G61="",0,IF(Eingabe!G61="nein",0,1))*$H$20</f>
        <v>0</v>
      </c>
      <c r="I36" s="3">
        <f>IF(Eingabe!H61="",0,IF(Eingabe!H61="nein",0,1))*$I$20</f>
        <v>0</v>
      </c>
      <c r="J36" s="137" t="str">
        <f>IF(Eingabe!B61="","",C36+E36+F36+G36+H36+I36)</f>
        <v/>
      </c>
      <c r="K36" s="57">
        <f>Eingabe!I61</f>
        <v>0</v>
      </c>
      <c r="L36" t="str">
        <f t="shared" si="1"/>
        <v/>
      </c>
      <c r="M36" t="str">
        <f>IF(Eingabe!D61="","",ROUND((($J$16-Eingabe!D61)/365),0))</f>
        <v/>
      </c>
      <c r="N36" s="1" t="str">
        <f>IF(Eingabe!D61="","",VLOOKUP(M36,KFrist!$A$2:$B$103,2))</f>
        <v/>
      </c>
      <c r="O36" s="78" t="str">
        <f>IF(Eingabe!D61="","",EOMONTH($J$16,N36))</f>
        <v/>
      </c>
      <c r="P36" s="78" t="str">
        <f>IF(Eingabe!D61="","","15"&amp;TEXT(O36,".MM.JJJJ"))</f>
        <v/>
      </c>
      <c r="Q36" s="32" t="str">
        <f>IF(Eingabe!D61="","",IF(M36&lt;2,IF(O36-$J$16&gt;14,P36,O36),O36))</f>
        <v/>
      </c>
      <c r="R36" s="78" t="str">
        <f>IF(Eingabe!D61="","",IF(M36&lt;2,Q36-14,Q36-(N36*30)))</f>
        <v/>
      </c>
    </row>
    <row r="37" spans="1:18" x14ac:dyDescent="0.2">
      <c r="A37">
        <f>Eingabe!B62</f>
        <v>0</v>
      </c>
      <c r="B37" s="1" t="str">
        <f>IF(Eingabe!D62="","",ROUND(((Eingabe!$G$43-Eingabe!C62)+1)/365,0))</f>
        <v/>
      </c>
      <c r="C37" s="3">
        <f t="shared" si="0"/>
        <v>0</v>
      </c>
      <c r="D37" s="1">
        <f>IF(Eingabe!C62="",0,ROUND(((Eingabe!$G$43-Eingabe!D62)+1)/365,0))</f>
        <v>0</v>
      </c>
      <c r="E37" s="3">
        <f>IF(Eingabe!D62="",0,(D37*$E$20))</f>
        <v>0</v>
      </c>
      <c r="F37" s="3">
        <f>IF(Eingabe!E62="",0,IF(Eingabe!E62&lt;1,0,1))*$F$20</f>
        <v>0</v>
      </c>
      <c r="G37" s="3">
        <f>IF(Eingabe!F62="",0,Eingabe!F62*$H$20)</f>
        <v>0</v>
      </c>
      <c r="H37" s="3">
        <f>IF(Eingabe!G62="",0,IF(Eingabe!G62="nein",0,1))*$H$20</f>
        <v>0</v>
      </c>
      <c r="I37" s="3">
        <f>IF(Eingabe!H62="",0,IF(Eingabe!H62="nein",0,1))*$I$20</f>
        <v>0</v>
      </c>
      <c r="J37" s="137" t="str">
        <f>IF(Eingabe!B62="","",C37+E37+F37+G37+H37+I37)</f>
        <v/>
      </c>
      <c r="K37" s="57">
        <f>Eingabe!I62</f>
        <v>0</v>
      </c>
      <c r="L37" t="str">
        <f t="shared" si="1"/>
        <v/>
      </c>
      <c r="M37" t="str">
        <f>IF(Eingabe!D62="","",ROUND((($J$16-Eingabe!D62)/365),0))</f>
        <v/>
      </c>
      <c r="N37" s="1" t="str">
        <f>IF(Eingabe!D62="","",VLOOKUP(M37,KFrist!$A$2:$B$103,2))</f>
        <v/>
      </c>
      <c r="O37" s="78" t="str">
        <f>IF(Eingabe!D62="","",EOMONTH($J$16,N37))</f>
        <v/>
      </c>
      <c r="P37" s="78" t="str">
        <f>IF(Eingabe!D62="","","15"&amp;TEXT(O37,".MM.JJJJ"))</f>
        <v/>
      </c>
      <c r="Q37" s="32" t="str">
        <f>IF(Eingabe!D62="","",IF(M37&lt;2,IF(O37-$J$16&gt;14,P37,O37),O37))</f>
        <v/>
      </c>
      <c r="R37" s="78" t="str">
        <f>IF(Eingabe!D62="","",IF(M37&lt;2,Q37-14,Q37-(N37*30)))</f>
        <v/>
      </c>
    </row>
    <row r="38" spans="1:18" x14ac:dyDescent="0.2">
      <c r="A38">
        <f>Eingabe!B63</f>
        <v>0</v>
      </c>
      <c r="B38" s="1" t="str">
        <f>IF(Eingabe!D63="","",ROUND(((Eingabe!$G$43-Eingabe!C63)+1)/365,0))</f>
        <v/>
      </c>
      <c r="C38" s="3">
        <f t="shared" si="0"/>
        <v>0</v>
      </c>
      <c r="D38" s="1">
        <f>IF(Eingabe!C63="",0,ROUND(((Eingabe!$G$43-Eingabe!D63)+1)/365,0))</f>
        <v>0</v>
      </c>
      <c r="E38" s="3">
        <f>IF(Eingabe!D63="",0,(D38*$E$20))</f>
        <v>0</v>
      </c>
      <c r="F38" s="3">
        <f>IF(Eingabe!E63="",0,IF(Eingabe!E63&lt;1,0,1))*$F$20</f>
        <v>0</v>
      </c>
      <c r="G38" s="3">
        <f>IF(Eingabe!F63="",0,Eingabe!F63*$H$20)</f>
        <v>0</v>
      </c>
      <c r="H38" s="3">
        <f>IF(Eingabe!G63="",0,IF(Eingabe!G63="nein",0,1))*$H$20</f>
        <v>0</v>
      </c>
      <c r="I38" s="3">
        <f>IF(Eingabe!H63="",0,IF(Eingabe!H63="nein",0,1))*$I$20</f>
        <v>0</v>
      </c>
      <c r="J38" s="137" t="str">
        <f>IF(Eingabe!B63="","",C38+E38+F38+G38+H38+I38)</f>
        <v/>
      </c>
      <c r="K38" s="57">
        <f>Eingabe!I63</f>
        <v>0</v>
      </c>
      <c r="L38" t="str">
        <f t="shared" si="1"/>
        <v/>
      </c>
      <c r="M38" t="str">
        <f>IF(Eingabe!D63="","",ROUND((($J$16-Eingabe!D63)/365),0))</f>
        <v/>
      </c>
      <c r="N38" s="1" t="str">
        <f>IF(Eingabe!D63="","",VLOOKUP(M38,KFrist!$A$2:$B$103,2))</f>
        <v/>
      </c>
      <c r="O38" s="78" t="str">
        <f>IF(Eingabe!D63="","",EOMONTH($J$16,N38))</f>
        <v/>
      </c>
      <c r="P38" s="78" t="str">
        <f>IF(Eingabe!D63="","","15"&amp;TEXT(O38,".MM.JJJJ"))</f>
        <v/>
      </c>
      <c r="Q38" s="32" t="str">
        <f>IF(Eingabe!D63="","",IF(M38&lt;2,IF(O38-$J$16&gt;14,P38,O38),O38))</f>
        <v/>
      </c>
      <c r="R38" s="78" t="str">
        <f>IF(Eingabe!D63="","",IF(M38&lt;2,Q38-14,Q38-(N38*30)))</f>
        <v/>
      </c>
    </row>
    <row r="39" spans="1:18" x14ac:dyDescent="0.2">
      <c r="A39">
        <f>Eingabe!B64</f>
        <v>0</v>
      </c>
      <c r="B39" s="1" t="str">
        <f>IF(Eingabe!D64="","",ROUND(((Eingabe!$G$43-Eingabe!C64)+1)/365,0))</f>
        <v/>
      </c>
      <c r="C39" s="3">
        <f t="shared" si="0"/>
        <v>0</v>
      </c>
      <c r="D39" s="1">
        <f>IF(Eingabe!C64="",0,ROUND(((Eingabe!$G$43-Eingabe!D64)+1)/365,0))</f>
        <v>0</v>
      </c>
      <c r="E39" s="3">
        <f>IF(Eingabe!D64="",0,(D39*$E$20))</f>
        <v>0</v>
      </c>
      <c r="F39" s="3">
        <f>IF(Eingabe!E64="",0,IF(Eingabe!E64&lt;1,0,1))*$F$20</f>
        <v>0</v>
      </c>
      <c r="G39" s="3">
        <f>IF(Eingabe!F64="",0,Eingabe!F64*$H$20)</f>
        <v>0</v>
      </c>
      <c r="H39" s="3">
        <f>IF(Eingabe!G64="",0,IF(Eingabe!G64="nein",0,1))*$H$20</f>
        <v>0</v>
      </c>
      <c r="I39" s="3">
        <f>IF(Eingabe!H64="",0,IF(Eingabe!H64="nein",0,1))*$I$20</f>
        <v>0</v>
      </c>
      <c r="J39" s="137" t="str">
        <f>IF(Eingabe!B64="","",C39+E39+F39+G39+H39+I39)</f>
        <v/>
      </c>
      <c r="K39" s="57">
        <f>Eingabe!I64</f>
        <v>0</v>
      </c>
      <c r="L39" t="str">
        <f t="shared" si="1"/>
        <v/>
      </c>
      <c r="M39" t="str">
        <f>IF(Eingabe!D64="","",ROUND((($J$16-Eingabe!D64)/365),0))</f>
        <v/>
      </c>
      <c r="N39" s="1" t="str">
        <f>IF(Eingabe!D64="","",VLOOKUP(M39,KFrist!$A$2:$B$103,2))</f>
        <v/>
      </c>
      <c r="O39" s="78" t="str">
        <f>IF(Eingabe!D64="","",EOMONTH($J$16,N39))</f>
        <v/>
      </c>
      <c r="P39" s="78" t="str">
        <f>IF(Eingabe!D64="","","15"&amp;TEXT(O39,".MM.JJJJ"))</f>
        <v/>
      </c>
      <c r="Q39" s="32" t="str">
        <f>IF(Eingabe!D64="","",IF(M39&lt;2,IF(O39-$J$16&gt;14,P39,O39),O39))</f>
        <v/>
      </c>
      <c r="R39" s="78" t="str">
        <f>IF(Eingabe!D64="","",IF(M39&lt;2,Q39-14,Q39-(N39*30)))</f>
        <v/>
      </c>
    </row>
    <row r="40" spans="1:18" x14ac:dyDescent="0.2">
      <c r="A40">
        <f>Eingabe!B65</f>
        <v>0</v>
      </c>
      <c r="B40" s="1" t="str">
        <f>IF(Eingabe!D65="","",ROUND(((Eingabe!$G$43-Eingabe!C65)+1)/365,0))</f>
        <v/>
      </c>
      <c r="C40" s="3">
        <f t="shared" si="0"/>
        <v>0</v>
      </c>
      <c r="D40" s="1">
        <f>IF(Eingabe!C65="",0,ROUND(((Eingabe!$G$43-Eingabe!D65)+1)/365,0))</f>
        <v>0</v>
      </c>
      <c r="E40" s="3">
        <f>IF(Eingabe!D65="",0,(D40*$E$20))</f>
        <v>0</v>
      </c>
      <c r="F40" s="3">
        <f>IF(Eingabe!E65="",0,IF(Eingabe!E65&lt;1,0,1))*$F$20</f>
        <v>0</v>
      </c>
      <c r="G40" s="3">
        <f>IF(Eingabe!F65="",0,Eingabe!F65*$H$20)</f>
        <v>0</v>
      </c>
      <c r="H40" s="3">
        <f>IF(Eingabe!G65="",0,IF(Eingabe!G65="nein",0,1))*$H$20</f>
        <v>0</v>
      </c>
      <c r="I40" s="3">
        <f>IF(Eingabe!H65="",0,IF(Eingabe!H65="nein",0,1))*$I$20</f>
        <v>0</v>
      </c>
      <c r="J40" s="137" t="str">
        <f>IF(Eingabe!B65="","",C40+E40+F40+G40+H40+I40)</f>
        <v/>
      </c>
      <c r="K40" s="57">
        <f>Eingabe!I65</f>
        <v>0</v>
      </c>
      <c r="L40" t="str">
        <f t="shared" si="1"/>
        <v/>
      </c>
      <c r="M40" t="str">
        <f>IF(Eingabe!D65="","",ROUND((($J$16-Eingabe!D65)/365),0))</f>
        <v/>
      </c>
      <c r="N40" s="1" t="str">
        <f>IF(Eingabe!D65="","",VLOOKUP(M40,KFrist!$A$2:$B$103,2))</f>
        <v/>
      </c>
      <c r="O40" s="78" t="str">
        <f>IF(Eingabe!D65="","",EOMONTH($J$16,N40))</f>
        <v/>
      </c>
      <c r="P40" s="78" t="str">
        <f>IF(Eingabe!D65="","","15"&amp;TEXT(O40,".MM.JJJJ"))</f>
        <v/>
      </c>
      <c r="Q40" s="32" t="str">
        <f>IF(Eingabe!D65="","",IF(M40&lt;2,IF(O40-$J$16&gt;14,P40,O40),O40))</f>
        <v/>
      </c>
      <c r="R40" s="78" t="str">
        <f>IF(Eingabe!D65="","",IF(M40&lt;2,Q40-14,Q40-(N40*30)))</f>
        <v/>
      </c>
    </row>
    <row r="41" spans="1:18" x14ac:dyDescent="0.2">
      <c r="A41">
        <f>Eingabe!B66</f>
        <v>0</v>
      </c>
      <c r="B41" s="1" t="str">
        <f>IF(Eingabe!D66="","",ROUND(((Eingabe!$G$43-Eingabe!C66)+1)/365,0))</f>
        <v/>
      </c>
      <c r="C41" s="3">
        <f t="shared" si="0"/>
        <v>0</v>
      </c>
      <c r="D41" s="1">
        <f>IF(Eingabe!C66="",0,ROUND(((Eingabe!$G$43-Eingabe!D66)+1)/365,0))</f>
        <v>0</v>
      </c>
      <c r="E41" s="3">
        <f>IF(Eingabe!D66="",0,(D41*$E$20))</f>
        <v>0</v>
      </c>
      <c r="F41" s="3">
        <f>IF(Eingabe!E66="",0,IF(Eingabe!E66&lt;1,0,1))*$F$20</f>
        <v>0</v>
      </c>
      <c r="G41" s="3">
        <f>IF(Eingabe!F66="",0,Eingabe!F66*$H$20)</f>
        <v>0</v>
      </c>
      <c r="H41" s="3">
        <f>IF(Eingabe!G66="",0,IF(Eingabe!G66="nein",0,1))*$H$20</f>
        <v>0</v>
      </c>
      <c r="I41" s="3">
        <f>IF(Eingabe!H66="",0,IF(Eingabe!H66="nein",0,1))*$I$20</f>
        <v>0</v>
      </c>
      <c r="J41" s="137" t="str">
        <f>IF(Eingabe!B66="","",C41+E41+F41+G41+H41+I41)</f>
        <v/>
      </c>
      <c r="K41" s="57">
        <f>Eingabe!I66</f>
        <v>0</v>
      </c>
      <c r="L41" t="str">
        <f t="shared" ref="L41:L104" si="2">IF(J41="","",IF(K41="Azubi",2,IF(K41&lt;=20,3,IF(K41&lt;=30,4,1))))</f>
        <v/>
      </c>
      <c r="M41" t="str">
        <f>IF(Eingabe!D66="","",ROUND((($J$16-Eingabe!D66)/365),0))</f>
        <v/>
      </c>
      <c r="N41" s="1" t="str">
        <f>IF(Eingabe!D66="","",VLOOKUP(M41,KFrist!$A$2:$B$103,2))</f>
        <v/>
      </c>
      <c r="O41" s="78" t="str">
        <f>IF(Eingabe!D66="","",EOMONTH($J$16,N41))</f>
        <v/>
      </c>
      <c r="P41" s="78" t="str">
        <f>IF(Eingabe!D66="","","15"&amp;TEXT(O41,".MM.JJJJ"))</f>
        <v/>
      </c>
      <c r="Q41" s="32" t="str">
        <f>IF(Eingabe!D66="","",IF(M41&lt;2,IF(O41-$J$16&gt;14,P41,O41),O41))</f>
        <v/>
      </c>
      <c r="R41" s="78" t="str">
        <f>IF(Eingabe!D66="","",IF(M41&lt;2,Q41-14,Q41-(N41*30)))</f>
        <v/>
      </c>
    </row>
    <row r="42" spans="1:18" x14ac:dyDescent="0.2">
      <c r="A42">
        <f>Eingabe!B67</f>
        <v>0</v>
      </c>
      <c r="B42" s="1" t="str">
        <f>IF(Eingabe!D67="","",ROUND(((Eingabe!$G$43-Eingabe!C67)+1)/365,0))</f>
        <v/>
      </c>
      <c r="C42" s="3">
        <f t="shared" si="0"/>
        <v>0</v>
      </c>
      <c r="D42" s="1">
        <f>IF(Eingabe!C67="",0,ROUND(((Eingabe!$G$43-Eingabe!D67)+1)/365,0))</f>
        <v>0</v>
      </c>
      <c r="E42" s="3">
        <f>IF(Eingabe!D67="",0,(D42*$E$20))</f>
        <v>0</v>
      </c>
      <c r="F42" s="3">
        <f>IF(Eingabe!E67="",0,IF(Eingabe!E67&lt;1,0,1))*$F$20</f>
        <v>0</v>
      </c>
      <c r="G42" s="3">
        <f>IF(Eingabe!F67="",0,Eingabe!F67*$H$20)</f>
        <v>0</v>
      </c>
      <c r="H42" s="3">
        <f>IF(Eingabe!G67="",0,IF(Eingabe!G67="nein",0,1))*$H$20</f>
        <v>0</v>
      </c>
      <c r="I42" s="3">
        <f>IF(Eingabe!H67="",0,IF(Eingabe!H67="nein",0,1))*$I$20</f>
        <v>0</v>
      </c>
      <c r="J42" s="137" t="str">
        <f>IF(Eingabe!B67="","",C42+E42+F42+G42+H42+I42)</f>
        <v/>
      </c>
      <c r="K42" s="57">
        <f>Eingabe!I67</f>
        <v>0</v>
      </c>
      <c r="L42" t="str">
        <f t="shared" si="2"/>
        <v/>
      </c>
      <c r="M42" t="str">
        <f>IF(Eingabe!D67="","",ROUND((($J$16-Eingabe!D67)/365),0))</f>
        <v/>
      </c>
      <c r="N42" s="1" t="str">
        <f>IF(Eingabe!D67="","",VLOOKUP(M42,KFrist!$A$2:$B$103,2))</f>
        <v/>
      </c>
      <c r="O42" s="78" t="str">
        <f>IF(Eingabe!D67="","",EOMONTH($J$16,N42))</f>
        <v/>
      </c>
      <c r="P42" s="78" t="str">
        <f>IF(Eingabe!D67="","","15"&amp;TEXT(O42,".MM.JJJJ"))</f>
        <v/>
      </c>
      <c r="Q42" s="32" t="str">
        <f>IF(Eingabe!D67="","",IF(M42&lt;2,IF(O42-$J$16&gt;14,P42,O42),O42))</f>
        <v/>
      </c>
      <c r="R42" s="78" t="str">
        <f>IF(Eingabe!D67="","",IF(M42&lt;2,Q42-14,Q42-(N42*30)))</f>
        <v/>
      </c>
    </row>
    <row r="43" spans="1:18" x14ac:dyDescent="0.2">
      <c r="A43">
        <f>Eingabe!B68</f>
        <v>0</v>
      </c>
      <c r="B43" s="1" t="str">
        <f>IF(Eingabe!D68="","",ROUND(((Eingabe!$G$43-Eingabe!C68)+1)/365,0))</f>
        <v/>
      </c>
      <c r="C43" s="3">
        <f t="shared" si="0"/>
        <v>0</v>
      </c>
      <c r="D43" s="1">
        <f>IF(Eingabe!C68="",0,ROUND(((Eingabe!$G$43-Eingabe!D68)+1)/365,0))</f>
        <v>0</v>
      </c>
      <c r="E43" s="3">
        <f>IF(Eingabe!D68="",0,(D43*$E$20))</f>
        <v>0</v>
      </c>
      <c r="F43" s="3">
        <f>IF(Eingabe!E68="",0,IF(Eingabe!E68&lt;1,0,1))*$F$20</f>
        <v>0</v>
      </c>
      <c r="G43" s="3">
        <f>IF(Eingabe!F68="",0,Eingabe!F68*$H$20)</f>
        <v>0</v>
      </c>
      <c r="H43" s="3">
        <f>IF(Eingabe!G68="",0,IF(Eingabe!G68="nein",0,1))*$H$20</f>
        <v>0</v>
      </c>
      <c r="I43" s="3">
        <f>IF(Eingabe!H68="",0,IF(Eingabe!H68="nein",0,1))*$I$20</f>
        <v>0</v>
      </c>
      <c r="J43" s="137" t="str">
        <f>IF(Eingabe!B68="","",C43+E43+F43+G43+H43+I43)</f>
        <v/>
      </c>
      <c r="K43" s="57">
        <f>Eingabe!I68</f>
        <v>0</v>
      </c>
      <c r="L43" t="str">
        <f t="shared" si="2"/>
        <v/>
      </c>
      <c r="M43" t="str">
        <f>IF(Eingabe!D68="","",ROUND((($J$16-Eingabe!D68)/365),0))</f>
        <v/>
      </c>
      <c r="N43" s="1" t="str">
        <f>IF(Eingabe!D68="","",VLOOKUP(M43,KFrist!$A$2:$B$103,2))</f>
        <v/>
      </c>
      <c r="O43" s="78" t="str">
        <f>IF(Eingabe!D68="","",EOMONTH($J$16,N43))</f>
        <v/>
      </c>
      <c r="P43" s="78" t="str">
        <f>IF(Eingabe!D68="","","15"&amp;TEXT(O43,".MM.JJJJ"))</f>
        <v/>
      </c>
      <c r="Q43" s="32" t="str">
        <f>IF(Eingabe!D68="","",IF(M43&lt;2,IF(O43-$J$16&gt;14,P43,O43),O43))</f>
        <v/>
      </c>
      <c r="R43" s="78" t="str">
        <f>IF(Eingabe!D68="","",IF(M43&lt;2,Q43-14,Q43-(N43*30)))</f>
        <v/>
      </c>
    </row>
    <row r="44" spans="1:18" x14ac:dyDescent="0.2">
      <c r="A44">
        <f>Eingabe!B69</f>
        <v>0</v>
      </c>
      <c r="B44" s="1" t="str">
        <f>IF(Eingabe!D69="","",ROUND(((Eingabe!$G$43-Eingabe!C69)+1)/365,0))</f>
        <v/>
      </c>
      <c r="C44" s="3">
        <f t="shared" si="0"/>
        <v>0</v>
      </c>
      <c r="D44" s="1">
        <f>IF(Eingabe!C69="",0,ROUND(((Eingabe!$G$43-Eingabe!D69)+1)/365,0))</f>
        <v>0</v>
      </c>
      <c r="E44" s="3">
        <f>IF(Eingabe!D69="",0,(D44*$E$20))</f>
        <v>0</v>
      </c>
      <c r="F44" s="3">
        <f>IF(Eingabe!E69="",0,IF(Eingabe!E69&lt;1,0,1))*$F$20</f>
        <v>0</v>
      </c>
      <c r="G44" s="3">
        <f>IF(Eingabe!F69="",0,Eingabe!F69*$H$20)</f>
        <v>0</v>
      </c>
      <c r="H44" s="3">
        <f>IF(Eingabe!G69="",0,IF(Eingabe!G69="nein",0,1))*$H$20</f>
        <v>0</v>
      </c>
      <c r="I44" s="3">
        <f>IF(Eingabe!H69="",0,IF(Eingabe!H69="nein",0,1))*$I$20</f>
        <v>0</v>
      </c>
      <c r="J44" s="137" t="str">
        <f>IF(Eingabe!B69="","",C44+E44+F44+G44+H44+I44)</f>
        <v/>
      </c>
      <c r="K44" s="57">
        <f>Eingabe!I69</f>
        <v>0</v>
      </c>
      <c r="L44" t="str">
        <f t="shared" si="2"/>
        <v/>
      </c>
      <c r="M44" t="str">
        <f>IF(Eingabe!D69="","",ROUND((($J$16-Eingabe!D69)/365),0))</f>
        <v/>
      </c>
      <c r="N44" s="1" t="str">
        <f>IF(Eingabe!D69="","",VLOOKUP(M44,KFrist!$A$2:$B$103,2))</f>
        <v/>
      </c>
      <c r="O44" s="78" t="str">
        <f>IF(Eingabe!D69="","",EOMONTH($J$16,N44))</f>
        <v/>
      </c>
      <c r="P44" s="78" t="str">
        <f>IF(Eingabe!D69="","","15"&amp;TEXT(O44,".MM.JJJJ"))</f>
        <v/>
      </c>
      <c r="Q44" s="32" t="str">
        <f>IF(Eingabe!D69="","",IF(M44&lt;2,IF(O44-$J$16&gt;14,P44,O44),O44))</f>
        <v/>
      </c>
      <c r="R44" s="78" t="str">
        <f>IF(Eingabe!D69="","",IF(M44&lt;2,Q44-14,Q44-(N44*30)))</f>
        <v/>
      </c>
    </row>
    <row r="45" spans="1:18" x14ac:dyDescent="0.2">
      <c r="A45">
        <f>Eingabe!B70</f>
        <v>0</v>
      </c>
      <c r="B45" s="1" t="str">
        <f>IF(Eingabe!D70="","",ROUND(((Eingabe!$G$43-Eingabe!C70)+1)/365,0))</f>
        <v/>
      </c>
      <c r="C45" s="3">
        <f t="shared" si="0"/>
        <v>0</v>
      </c>
      <c r="D45" s="1">
        <f>IF(Eingabe!C70="",0,ROUND(((Eingabe!$G$43-Eingabe!D70)+1)/365,0))</f>
        <v>0</v>
      </c>
      <c r="E45" s="3">
        <f>IF(Eingabe!D70="",0,(D45*$E$20))</f>
        <v>0</v>
      </c>
      <c r="F45" s="3">
        <f>IF(Eingabe!E70="",0,IF(Eingabe!E70&lt;1,0,1))*$F$20</f>
        <v>0</v>
      </c>
      <c r="G45" s="3">
        <f>IF(Eingabe!F70="",0,Eingabe!F70*$H$20)</f>
        <v>0</v>
      </c>
      <c r="H45" s="3">
        <f>IF(Eingabe!G70="",0,IF(Eingabe!G70="nein",0,1))*$H$20</f>
        <v>0</v>
      </c>
      <c r="I45" s="3">
        <f>IF(Eingabe!H70="",0,IF(Eingabe!H70="nein",0,1))*$I$20</f>
        <v>0</v>
      </c>
      <c r="J45" s="137" t="str">
        <f>IF(Eingabe!B70="","",C45+E45+F45+G45+H45+I45)</f>
        <v/>
      </c>
      <c r="K45" s="57">
        <f>Eingabe!I70</f>
        <v>0</v>
      </c>
      <c r="L45" t="str">
        <f t="shared" si="2"/>
        <v/>
      </c>
      <c r="M45" t="str">
        <f>IF(Eingabe!D70="","",ROUND((($J$16-Eingabe!D70)/365),0))</f>
        <v/>
      </c>
      <c r="N45" s="1" t="str">
        <f>IF(Eingabe!D70="","",VLOOKUP(M45,KFrist!$A$2:$B$103,2))</f>
        <v/>
      </c>
      <c r="O45" s="78" t="str">
        <f>IF(Eingabe!D70="","",EOMONTH($J$16,N45))</f>
        <v/>
      </c>
      <c r="P45" s="78" t="str">
        <f>IF(Eingabe!D70="","","15"&amp;TEXT(O45,".MM.JJJJ"))</f>
        <v/>
      </c>
      <c r="Q45" s="32" t="str">
        <f>IF(Eingabe!D70="","",IF(M45&lt;2,IF(O45-$J$16&gt;14,P45,O45),O45))</f>
        <v/>
      </c>
      <c r="R45" s="78" t="str">
        <f>IF(Eingabe!D70="","",IF(M45&lt;2,Q45-14,Q45-(N45*30)))</f>
        <v/>
      </c>
    </row>
    <row r="46" spans="1:18" x14ac:dyDescent="0.2">
      <c r="A46">
        <f>Eingabe!B71</f>
        <v>0</v>
      </c>
      <c r="B46" s="1" t="str">
        <f>IF(Eingabe!D71="","",ROUND(((Eingabe!$G$43-Eingabe!C71)+1)/365,0))</f>
        <v/>
      </c>
      <c r="C46" s="3">
        <f t="shared" si="0"/>
        <v>0</v>
      </c>
      <c r="D46" s="1">
        <f>IF(Eingabe!C71="",0,ROUND(((Eingabe!$G$43-Eingabe!D71)+1)/365,0))</f>
        <v>0</v>
      </c>
      <c r="E46" s="3">
        <f>IF(Eingabe!D71="",0,(D46*$E$20))</f>
        <v>0</v>
      </c>
      <c r="F46" s="3">
        <f>IF(Eingabe!E71="",0,IF(Eingabe!E71&lt;1,0,1))*$F$20</f>
        <v>0</v>
      </c>
      <c r="G46" s="3">
        <f>IF(Eingabe!F71="",0,Eingabe!F71*$H$20)</f>
        <v>0</v>
      </c>
      <c r="H46" s="3">
        <f>IF(Eingabe!G71="",0,IF(Eingabe!G71="nein",0,1))*$H$20</f>
        <v>0</v>
      </c>
      <c r="I46" s="3">
        <f>IF(Eingabe!H71="",0,IF(Eingabe!H71="nein",0,1))*$I$20</f>
        <v>0</v>
      </c>
      <c r="J46" s="137" t="str">
        <f>IF(Eingabe!B71="","",C46+E46+F46+G46+H46+I46)</f>
        <v/>
      </c>
      <c r="K46" s="57">
        <f>Eingabe!I71</f>
        <v>0</v>
      </c>
      <c r="L46" t="str">
        <f t="shared" si="2"/>
        <v/>
      </c>
      <c r="M46" t="str">
        <f>IF(Eingabe!D71="","",ROUND((($J$16-Eingabe!D71)/365),0))</f>
        <v/>
      </c>
      <c r="N46" s="1" t="str">
        <f>IF(Eingabe!D71="","",VLOOKUP(M46,KFrist!$A$2:$B$103,2))</f>
        <v/>
      </c>
      <c r="O46" s="78" t="str">
        <f>IF(Eingabe!D71="","",EOMONTH($J$16,N46))</f>
        <v/>
      </c>
      <c r="P46" s="78" t="str">
        <f>IF(Eingabe!D71="","","15"&amp;TEXT(O46,".MM.JJJJ"))</f>
        <v/>
      </c>
      <c r="Q46" s="32" t="str">
        <f>IF(Eingabe!D71="","",IF(M46&lt;2,IF(O46-$J$16&gt;14,P46,O46),O46))</f>
        <v/>
      </c>
      <c r="R46" s="78" t="str">
        <f>IF(Eingabe!D71="","",IF(M46&lt;2,Q46-14,Q46-(N46*30)))</f>
        <v/>
      </c>
    </row>
    <row r="47" spans="1:18" x14ac:dyDescent="0.2">
      <c r="A47">
        <f>Eingabe!B72</f>
        <v>0</v>
      </c>
      <c r="B47" s="1" t="str">
        <f>IF(Eingabe!D72="","",ROUND(((Eingabe!$G$43-Eingabe!C72)+1)/365,0))</f>
        <v/>
      </c>
      <c r="C47" s="3">
        <f t="shared" si="0"/>
        <v>0</v>
      </c>
      <c r="D47" s="1">
        <f>IF(Eingabe!C72="",0,ROUND(((Eingabe!$G$43-Eingabe!D72)+1)/365,0))</f>
        <v>0</v>
      </c>
      <c r="E47" s="3">
        <f>IF(Eingabe!D72="",0,(D47*$E$20))</f>
        <v>0</v>
      </c>
      <c r="F47" s="3">
        <f>IF(Eingabe!E72="",0,IF(Eingabe!E72&lt;1,0,1))*$F$20</f>
        <v>0</v>
      </c>
      <c r="G47" s="3">
        <f>IF(Eingabe!F72="",0,Eingabe!F72*$H$20)</f>
        <v>0</v>
      </c>
      <c r="H47" s="3">
        <f>IF(Eingabe!G72="",0,IF(Eingabe!G72="nein",0,1))*$H$20</f>
        <v>0</v>
      </c>
      <c r="I47" s="3">
        <f>IF(Eingabe!H72="",0,IF(Eingabe!H72="nein",0,1))*$I$20</f>
        <v>0</v>
      </c>
      <c r="J47" s="137" t="str">
        <f>IF(Eingabe!B72="","",C47+E47+F47+G47+H47+I47)</f>
        <v/>
      </c>
      <c r="K47" s="57">
        <f>Eingabe!I72</f>
        <v>0</v>
      </c>
      <c r="L47" t="str">
        <f t="shared" si="2"/>
        <v/>
      </c>
      <c r="M47" t="str">
        <f>IF(Eingabe!D72="","",ROUND((($J$16-Eingabe!D72)/365),0))</f>
        <v/>
      </c>
      <c r="N47" s="1" t="str">
        <f>IF(Eingabe!D72="","",VLOOKUP(M47,KFrist!$A$2:$B$103,2))</f>
        <v/>
      </c>
      <c r="O47" s="78" t="str">
        <f>IF(Eingabe!D72="","",EOMONTH($J$16,N47))</f>
        <v/>
      </c>
      <c r="P47" s="78" t="str">
        <f>IF(Eingabe!D72="","","15"&amp;TEXT(O47,".MM.JJJJ"))</f>
        <v/>
      </c>
      <c r="Q47" s="32" t="str">
        <f>IF(Eingabe!D72="","",IF(M47&lt;2,IF(O47-$J$16&gt;14,P47,O47),O47))</f>
        <v/>
      </c>
      <c r="R47" s="78" t="str">
        <f>IF(Eingabe!D72="","",IF(M47&lt;2,Q47-14,Q47-(N47*30)))</f>
        <v/>
      </c>
    </row>
    <row r="48" spans="1:18" x14ac:dyDescent="0.2">
      <c r="A48">
        <f>Eingabe!B73</f>
        <v>0</v>
      </c>
      <c r="B48" s="1" t="str">
        <f>IF(Eingabe!D73="","",ROUND(((Eingabe!$G$43-Eingabe!C73)+1)/365,0))</f>
        <v/>
      </c>
      <c r="C48" s="3">
        <f t="shared" si="0"/>
        <v>0</v>
      </c>
      <c r="D48" s="1">
        <f>IF(Eingabe!C73="",0,ROUND(((Eingabe!$G$43-Eingabe!D73)+1)/365,0))</f>
        <v>0</v>
      </c>
      <c r="E48" s="3">
        <f>IF(Eingabe!D73="",0,(D48*$E$20))</f>
        <v>0</v>
      </c>
      <c r="F48" s="3">
        <f>IF(Eingabe!E73="",0,IF(Eingabe!E73&lt;1,0,1))*$F$20</f>
        <v>0</v>
      </c>
      <c r="G48" s="3">
        <f>IF(Eingabe!F73="",0,Eingabe!F73*$H$20)</f>
        <v>0</v>
      </c>
      <c r="H48" s="3">
        <f>IF(Eingabe!G73="",0,IF(Eingabe!G73="nein",0,1))*$H$20</f>
        <v>0</v>
      </c>
      <c r="I48" s="3">
        <f>IF(Eingabe!H73="",0,IF(Eingabe!H73="nein",0,1))*$I$20</f>
        <v>0</v>
      </c>
      <c r="J48" s="137" t="str">
        <f>IF(Eingabe!B73="","",C48+E48+F48+G48+H48+I48)</f>
        <v/>
      </c>
      <c r="K48" s="57">
        <f>Eingabe!I73</f>
        <v>0</v>
      </c>
      <c r="L48" t="str">
        <f t="shared" si="2"/>
        <v/>
      </c>
      <c r="M48" t="str">
        <f>IF(Eingabe!D73="","",ROUND((($J$16-Eingabe!D73)/365),0))</f>
        <v/>
      </c>
      <c r="N48" s="1" t="str">
        <f>IF(Eingabe!D73="","",VLOOKUP(M48,KFrist!$A$2:$B$103,2))</f>
        <v/>
      </c>
      <c r="O48" s="78" t="str">
        <f>IF(Eingabe!D73="","",EOMONTH($J$16,N48))</f>
        <v/>
      </c>
      <c r="P48" s="78" t="str">
        <f>IF(Eingabe!D73="","","15"&amp;TEXT(O48,".MM.JJJJ"))</f>
        <v/>
      </c>
      <c r="Q48" s="32" t="str">
        <f>IF(Eingabe!D73="","",IF(M48&lt;2,IF(O48-$J$16&gt;14,P48,O48),O48))</f>
        <v/>
      </c>
      <c r="R48" s="78" t="str">
        <f>IF(Eingabe!D73="","",IF(M48&lt;2,Q48-14,Q48-(N48*30)))</f>
        <v/>
      </c>
    </row>
    <row r="49" spans="1:18" x14ac:dyDescent="0.2">
      <c r="A49">
        <f>Eingabe!B74</f>
        <v>0</v>
      </c>
      <c r="B49" s="1" t="str">
        <f>IF(Eingabe!D74="","",ROUND(((Eingabe!$G$43-Eingabe!C74)+1)/365,0))</f>
        <v/>
      </c>
      <c r="C49" s="3">
        <f t="shared" si="0"/>
        <v>0</v>
      </c>
      <c r="D49" s="1">
        <f>IF(Eingabe!C74="",0,ROUND(((Eingabe!$G$43-Eingabe!D74)+1)/365,0))</f>
        <v>0</v>
      </c>
      <c r="E49" s="3">
        <f>IF(Eingabe!D74="",0,(D49*$E$20))</f>
        <v>0</v>
      </c>
      <c r="F49" s="3">
        <f>IF(Eingabe!E74="",0,IF(Eingabe!E74&lt;1,0,1))*$F$20</f>
        <v>0</v>
      </c>
      <c r="G49" s="3">
        <f>IF(Eingabe!F74="",0,Eingabe!F74*$H$20)</f>
        <v>0</v>
      </c>
      <c r="H49" s="3">
        <f>IF(Eingabe!G74="",0,IF(Eingabe!G74="nein",0,1))*$H$20</f>
        <v>0</v>
      </c>
      <c r="I49" s="3">
        <f>IF(Eingabe!H74="",0,IF(Eingabe!H74="nein",0,1))*$I$20</f>
        <v>0</v>
      </c>
      <c r="J49" s="137" t="str">
        <f>IF(Eingabe!B74="","",C49+E49+F49+G49+H49+I49)</f>
        <v/>
      </c>
      <c r="K49" s="57">
        <f>Eingabe!I74</f>
        <v>0</v>
      </c>
      <c r="L49" t="str">
        <f t="shared" si="2"/>
        <v/>
      </c>
      <c r="M49" t="str">
        <f>IF(Eingabe!D74="","",ROUND((($J$16-Eingabe!D74)/365),0))</f>
        <v/>
      </c>
      <c r="N49" s="1" t="str">
        <f>IF(Eingabe!D74="","",VLOOKUP(M49,KFrist!$A$2:$B$103,2))</f>
        <v/>
      </c>
      <c r="O49" s="78" t="str">
        <f>IF(Eingabe!D74="","",EOMONTH($J$16,N49))</f>
        <v/>
      </c>
      <c r="P49" s="78" t="str">
        <f>IF(Eingabe!D74="","","15"&amp;TEXT(O49,".MM.JJJJ"))</f>
        <v/>
      </c>
      <c r="Q49" s="32" t="str">
        <f>IF(Eingabe!D74="","",IF(M49&lt;2,IF(O49-$J$16&gt;14,P49,O49),O49))</f>
        <v/>
      </c>
      <c r="R49" s="78" t="str">
        <f>IF(Eingabe!D74="","",IF(M49&lt;2,Q49-14,Q49-(N49*30)))</f>
        <v/>
      </c>
    </row>
    <row r="50" spans="1:18" x14ac:dyDescent="0.2">
      <c r="A50">
        <f>Eingabe!B75</f>
        <v>0</v>
      </c>
      <c r="B50" s="1" t="str">
        <f>IF(Eingabe!D75="","",ROUND(((Eingabe!$G$43-Eingabe!C75)+1)/365,0))</f>
        <v/>
      </c>
      <c r="C50" s="3">
        <f t="shared" si="0"/>
        <v>0</v>
      </c>
      <c r="D50" s="1">
        <f>IF(Eingabe!C75="",0,ROUND(((Eingabe!$G$43-Eingabe!D75)+1)/365,0))</f>
        <v>0</v>
      </c>
      <c r="E50" s="3">
        <f>IF(Eingabe!D75="",0,(D50*$E$20))</f>
        <v>0</v>
      </c>
      <c r="F50" s="3">
        <f>IF(Eingabe!E75="",0,IF(Eingabe!E75&lt;1,0,1))*$F$20</f>
        <v>0</v>
      </c>
      <c r="G50" s="3">
        <f>IF(Eingabe!F75="",0,Eingabe!F75*$H$20)</f>
        <v>0</v>
      </c>
      <c r="H50" s="3">
        <f>IF(Eingabe!G75="",0,IF(Eingabe!G75="nein",0,1))*$H$20</f>
        <v>0</v>
      </c>
      <c r="I50" s="3">
        <f>IF(Eingabe!H75="",0,IF(Eingabe!H75="nein",0,1))*$I$20</f>
        <v>0</v>
      </c>
      <c r="J50" s="137" t="str">
        <f>IF(Eingabe!B75="","",C50+E50+F50+G50+H50+I50)</f>
        <v/>
      </c>
      <c r="K50" s="57">
        <f>Eingabe!I75</f>
        <v>0</v>
      </c>
      <c r="L50" t="str">
        <f t="shared" si="2"/>
        <v/>
      </c>
      <c r="M50" t="str">
        <f>IF(Eingabe!D75="","",ROUND((($J$16-Eingabe!D75)/365),0))</f>
        <v/>
      </c>
      <c r="N50" s="1" t="str">
        <f>IF(Eingabe!D75="","",VLOOKUP(M50,KFrist!$A$2:$B$103,2))</f>
        <v/>
      </c>
      <c r="O50" s="78" t="str">
        <f>IF(Eingabe!D75="","",EOMONTH($J$16,N50))</f>
        <v/>
      </c>
      <c r="P50" s="78" t="str">
        <f>IF(Eingabe!D75="","","15"&amp;TEXT(O50,".MM.JJJJ"))</f>
        <v/>
      </c>
      <c r="Q50" s="32" t="str">
        <f>IF(Eingabe!D75="","",IF(M50&lt;2,IF(O50-$J$16&gt;14,P50,O50),O50))</f>
        <v/>
      </c>
      <c r="R50" s="78" t="str">
        <f>IF(Eingabe!D75="","",IF(M50&lt;2,Q50-14,Q50-(N50*30)))</f>
        <v/>
      </c>
    </row>
    <row r="51" spans="1:18" x14ac:dyDescent="0.2">
      <c r="A51">
        <f>Eingabe!B76</f>
        <v>0</v>
      </c>
      <c r="B51" s="1" t="str">
        <f>IF(Eingabe!D76="","",ROUND(((Eingabe!$G$43-Eingabe!C76)+1)/365,0))</f>
        <v/>
      </c>
      <c r="C51" s="3">
        <f t="shared" si="0"/>
        <v>0</v>
      </c>
      <c r="D51" s="1">
        <f>IF(Eingabe!C76="",0,ROUND(((Eingabe!$G$43-Eingabe!D76)+1)/365,0))</f>
        <v>0</v>
      </c>
      <c r="E51" s="3">
        <f>IF(Eingabe!D76="",0,(D51*$E$20))</f>
        <v>0</v>
      </c>
      <c r="F51" s="3">
        <f>IF(Eingabe!E76="",0,IF(Eingabe!E76&lt;1,0,1))*$F$20</f>
        <v>0</v>
      </c>
      <c r="G51" s="3">
        <f>IF(Eingabe!F76="",0,Eingabe!F76*$H$20)</f>
        <v>0</v>
      </c>
      <c r="H51" s="3">
        <f>IF(Eingabe!G76="",0,IF(Eingabe!G76="nein",0,1))*$H$20</f>
        <v>0</v>
      </c>
      <c r="I51" s="3">
        <f>IF(Eingabe!H76="",0,IF(Eingabe!H76="nein",0,1))*$I$20</f>
        <v>0</v>
      </c>
      <c r="J51" s="137" t="str">
        <f>IF(Eingabe!B76="","",C51+E51+F51+G51+H51+I51)</f>
        <v/>
      </c>
      <c r="K51" s="57">
        <f>Eingabe!I76</f>
        <v>0</v>
      </c>
      <c r="L51" t="str">
        <f t="shared" si="2"/>
        <v/>
      </c>
      <c r="M51" t="str">
        <f>IF(Eingabe!D76="","",ROUND((($J$16-Eingabe!D76)/365),0))</f>
        <v/>
      </c>
      <c r="N51" s="1" t="str">
        <f>IF(Eingabe!D76="","",VLOOKUP(M51,KFrist!$A$2:$B$103,2))</f>
        <v/>
      </c>
      <c r="O51" s="78" t="str">
        <f>IF(Eingabe!D76="","",EOMONTH($J$16,N51))</f>
        <v/>
      </c>
      <c r="P51" s="78" t="str">
        <f>IF(Eingabe!D76="","","15"&amp;TEXT(O51,".MM.JJJJ"))</f>
        <v/>
      </c>
      <c r="Q51" s="32" t="str">
        <f>IF(Eingabe!D76="","",IF(M51&lt;2,IF(O51-$J$16&gt;14,P51,O51),O51))</f>
        <v/>
      </c>
      <c r="R51" s="78" t="str">
        <f>IF(Eingabe!D76="","",IF(M51&lt;2,Q51-14,Q51-(N51*30)))</f>
        <v/>
      </c>
    </row>
    <row r="52" spans="1:18" x14ac:dyDescent="0.2">
      <c r="A52">
        <f>Eingabe!B77</f>
        <v>0</v>
      </c>
      <c r="B52" s="1" t="str">
        <f>IF(Eingabe!D77="","",ROUND(((Eingabe!$G$43-Eingabe!C77)+1)/365,0))</f>
        <v/>
      </c>
      <c r="C52" s="3">
        <f t="shared" si="0"/>
        <v>0</v>
      </c>
      <c r="D52" s="1">
        <f>IF(Eingabe!C77="",0,ROUND(((Eingabe!$G$43-Eingabe!D77)+1)/365,0))</f>
        <v>0</v>
      </c>
      <c r="E52" s="3">
        <f>IF(Eingabe!D77="",0,(D52*$E$20))</f>
        <v>0</v>
      </c>
      <c r="F52" s="3">
        <f>IF(Eingabe!E77="",0,IF(Eingabe!E77&lt;1,0,1))*$F$20</f>
        <v>0</v>
      </c>
      <c r="G52" s="3">
        <f>IF(Eingabe!F77="",0,Eingabe!F77*$H$20)</f>
        <v>0</v>
      </c>
      <c r="H52" s="3">
        <f>IF(Eingabe!G77="",0,IF(Eingabe!G77="nein",0,1))*$H$20</f>
        <v>0</v>
      </c>
      <c r="I52" s="3">
        <f>IF(Eingabe!H77="",0,IF(Eingabe!H77="nein",0,1))*$I$20</f>
        <v>0</v>
      </c>
      <c r="J52" s="137" t="str">
        <f>IF(Eingabe!B77="","",C52+E52+F52+G52+H52+I52)</f>
        <v/>
      </c>
      <c r="K52" s="57">
        <f>Eingabe!I77</f>
        <v>0</v>
      </c>
      <c r="L52" t="str">
        <f t="shared" si="2"/>
        <v/>
      </c>
      <c r="M52" t="str">
        <f>IF(Eingabe!D77="","",ROUND((($J$16-Eingabe!D77)/365),0))</f>
        <v/>
      </c>
      <c r="N52" s="1" t="str">
        <f>IF(Eingabe!D77="","",VLOOKUP(M52,KFrist!$A$2:$B$103,2))</f>
        <v/>
      </c>
      <c r="O52" s="78" t="str">
        <f>IF(Eingabe!D77="","",EOMONTH($J$16,N52))</f>
        <v/>
      </c>
      <c r="P52" s="78" t="str">
        <f>IF(Eingabe!D77="","","15"&amp;TEXT(O52,".MM.JJJJ"))</f>
        <v/>
      </c>
      <c r="Q52" s="32" t="str">
        <f>IF(Eingabe!D77="","",IF(M52&lt;2,IF(O52-$J$16&gt;14,P52,O52),O52))</f>
        <v/>
      </c>
      <c r="R52" s="78" t="str">
        <f>IF(Eingabe!D77="","",IF(M52&lt;2,Q52-14,Q52-(N52*30)))</f>
        <v/>
      </c>
    </row>
    <row r="53" spans="1:18" x14ac:dyDescent="0.2">
      <c r="A53">
        <f>Eingabe!B78</f>
        <v>0</v>
      </c>
      <c r="B53" s="1" t="str">
        <f>IF(Eingabe!D78="","",ROUND(((Eingabe!$G$43-Eingabe!C78)+1)/365,0))</f>
        <v/>
      </c>
      <c r="C53" s="3">
        <f t="shared" si="0"/>
        <v>0</v>
      </c>
      <c r="D53" s="1">
        <f>IF(Eingabe!C78="",0,ROUND(((Eingabe!$G$43-Eingabe!D78)+1)/365,0))</f>
        <v>0</v>
      </c>
      <c r="E53" s="3">
        <f>IF(Eingabe!D78="",0,(D53*$E$20))</f>
        <v>0</v>
      </c>
      <c r="F53" s="3">
        <f>IF(Eingabe!E78="",0,IF(Eingabe!E78&lt;1,0,1))*$F$20</f>
        <v>0</v>
      </c>
      <c r="G53" s="3">
        <f>IF(Eingabe!F78="",0,Eingabe!F78*$H$20)</f>
        <v>0</v>
      </c>
      <c r="H53" s="3">
        <f>IF(Eingabe!G78="",0,IF(Eingabe!G78="nein",0,1))*$H$20</f>
        <v>0</v>
      </c>
      <c r="I53" s="3">
        <f>IF(Eingabe!H78="",0,IF(Eingabe!H78="nein",0,1))*$I$20</f>
        <v>0</v>
      </c>
      <c r="J53" s="137" t="str">
        <f>IF(Eingabe!B78="","",C53+E53+F53+G53+H53+I53)</f>
        <v/>
      </c>
      <c r="K53" s="57">
        <f>Eingabe!I78</f>
        <v>0</v>
      </c>
      <c r="L53" t="str">
        <f t="shared" si="2"/>
        <v/>
      </c>
      <c r="M53" t="str">
        <f>IF(Eingabe!D78="","",ROUND((($J$16-Eingabe!D78)/365),0))</f>
        <v/>
      </c>
      <c r="N53" s="1" t="str">
        <f>IF(Eingabe!D78="","",VLOOKUP(M53,KFrist!$A$2:$B$103,2))</f>
        <v/>
      </c>
      <c r="O53" s="78" t="str">
        <f>IF(Eingabe!D78="","",EOMONTH($J$16,N53))</f>
        <v/>
      </c>
      <c r="P53" s="78" t="str">
        <f>IF(Eingabe!D78="","","15"&amp;TEXT(O53,".MM.JJJJ"))</f>
        <v/>
      </c>
      <c r="Q53" s="32" t="str">
        <f>IF(Eingabe!D78="","",IF(M53&lt;2,IF(O53-$J$16&gt;14,P53,O53),O53))</f>
        <v/>
      </c>
      <c r="R53" s="78" t="str">
        <f>IF(Eingabe!D78="","",IF(M53&lt;2,Q53-14,Q53-(N53*30)))</f>
        <v/>
      </c>
    </row>
    <row r="54" spans="1:18" x14ac:dyDescent="0.2">
      <c r="A54">
        <f>Eingabe!B79</f>
        <v>0</v>
      </c>
      <c r="B54" s="1" t="str">
        <f>IF(Eingabe!D79="","",ROUND(((Eingabe!$G$43-Eingabe!C79)+1)/365,0))</f>
        <v/>
      </c>
      <c r="C54" s="3">
        <f t="shared" si="0"/>
        <v>0</v>
      </c>
      <c r="D54" s="1">
        <f>IF(Eingabe!C79="",0,ROUND(((Eingabe!$G$43-Eingabe!D79)+1)/365,0))</f>
        <v>0</v>
      </c>
      <c r="E54" s="3">
        <f>IF(Eingabe!D79="",0,(D54*$E$20))</f>
        <v>0</v>
      </c>
      <c r="F54" s="3">
        <f>IF(Eingabe!E79="",0,IF(Eingabe!E79&lt;1,0,1))*$F$20</f>
        <v>0</v>
      </c>
      <c r="G54" s="3">
        <f>IF(Eingabe!F79="",0,Eingabe!F79*$H$20)</f>
        <v>0</v>
      </c>
      <c r="H54" s="3">
        <f>IF(Eingabe!G79="",0,IF(Eingabe!G79="nein",0,1))*$H$20</f>
        <v>0</v>
      </c>
      <c r="I54" s="3">
        <f>IF(Eingabe!H79="",0,IF(Eingabe!H79="nein",0,1))*$I$20</f>
        <v>0</v>
      </c>
      <c r="J54" s="137" t="str">
        <f>IF(Eingabe!B79="","",C54+E54+F54+G54+H54+I54)</f>
        <v/>
      </c>
      <c r="K54" s="57">
        <f>Eingabe!I79</f>
        <v>0</v>
      </c>
      <c r="L54" t="str">
        <f t="shared" si="2"/>
        <v/>
      </c>
      <c r="M54" t="str">
        <f>IF(Eingabe!D79="","",ROUND((($J$16-Eingabe!D79)/365),0))</f>
        <v/>
      </c>
      <c r="N54" s="1" t="str">
        <f>IF(Eingabe!D79="","",VLOOKUP(M54,KFrist!$A$2:$B$103,2))</f>
        <v/>
      </c>
      <c r="O54" s="78" t="str">
        <f>IF(Eingabe!D79="","",EOMONTH($J$16,N54))</f>
        <v/>
      </c>
      <c r="P54" s="78" t="str">
        <f>IF(Eingabe!D79="","","15"&amp;TEXT(O54,".MM.JJJJ"))</f>
        <v/>
      </c>
      <c r="Q54" s="32" t="str">
        <f>IF(Eingabe!D79="","",IF(M54&lt;2,IF(O54-$J$16&gt;14,P54,O54),O54))</f>
        <v/>
      </c>
      <c r="R54" s="78" t="str">
        <f>IF(Eingabe!D79="","",IF(M54&lt;2,Q54-14,Q54-(N54*30)))</f>
        <v/>
      </c>
    </row>
    <row r="55" spans="1:18" x14ac:dyDescent="0.2">
      <c r="A55">
        <f>Eingabe!B80</f>
        <v>0</v>
      </c>
      <c r="B55" s="1" t="str">
        <f>IF(Eingabe!D80="","",ROUND(((Eingabe!$G$43-Eingabe!C80)+1)/365,0))</f>
        <v/>
      </c>
      <c r="C55" s="3">
        <f t="shared" si="0"/>
        <v>0</v>
      </c>
      <c r="D55" s="1">
        <f>IF(Eingabe!C80="",0,ROUND(((Eingabe!$G$43-Eingabe!D80)+1)/365,0))</f>
        <v>0</v>
      </c>
      <c r="E55" s="3">
        <f>IF(Eingabe!D80="",0,(D55*$E$20))</f>
        <v>0</v>
      </c>
      <c r="F55" s="3">
        <f>IF(Eingabe!E80="",0,IF(Eingabe!E80&lt;1,0,1))*$F$20</f>
        <v>0</v>
      </c>
      <c r="G55" s="3">
        <f>IF(Eingabe!F80="",0,Eingabe!F80*$H$20)</f>
        <v>0</v>
      </c>
      <c r="H55" s="3">
        <f>IF(Eingabe!G80="",0,IF(Eingabe!G80="nein",0,1))*$H$20</f>
        <v>0</v>
      </c>
      <c r="I55" s="3">
        <f>IF(Eingabe!H80="",0,IF(Eingabe!H80="nein",0,1))*$I$20</f>
        <v>0</v>
      </c>
      <c r="J55" s="137" t="str">
        <f>IF(Eingabe!B80="","",C55+E55+F55+G55+H55+I55)</f>
        <v/>
      </c>
      <c r="K55" s="57">
        <f>Eingabe!I80</f>
        <v>0</v>
      </c>
      <c r="L55" t="str">
        <f t="shared" si="2"/>
        <v/>
      </c>
      <c r="M55" t="str">
        <f>IF(Eingabe!D80="","",ROUND((($J$16-Eingabe!D80)/365),0))</f>
        <v/>
      </c>
      <c r="N55" s="1" t="str">
        <f>IF(Eingabe!D80="","",VLOOKUP(M55,KFrist!$A$2:$B$103,2))</f>
        <v/>
      </c>
      <c r="O55" s="78" t="str">
        <f>IF(Eingabe!D80="","",EOMONTH($J$16,N55))</f>
        <v/>
      </c>
      <c r="P55" s="78" t="str">
        <f>IF(Eingabe!D80="","","15"&amp;TEXT(O55,".MM.JJJJ"))</f>
        <v/>
      </c>
      <c r="Q55" s="32" t="str">
        <f>IF(Eingabe!D80="","",IF(M55&lt;2,IF(O55-$J$16&gt;14,P55,O55),O55))</f>
        <v/>
      </c>
      <c r="R55" s="78" t="str">
        <f>IF(Eingabe!D80="","",IF(M55&lt;2,Q55-14,Q55-(N55*30)))</f>
        <v/>
      </c>
    </row>
    <row r="56" spans="1:18" x14ac:dyDescent="0.2">
      <c r="A56">
        <f>Eingabe!B81</f>
        <v>0</v>
      </c>
      <c r="B56" s="1" t="str">
        <f>IF(Eingabe!D81="","",ROUND(((Eingabe!$G$43-Eingabe!C81)+1)/365,0))</f>
        <v/>
      </c>
      <c r="C56" s="3">
        <f t="shared" si="0"/>
        <v>0</v>
      </c>
      <c r="D56" s="1">
        <f>IF(Eingabe!C81="",0,ROUND(((Eingabe!$G$43-Eingabe!D81)+1)/365,0))</f>
        <v>0</v>
      </c>
      <c r="E56" s="3">
        <f>IF(Eingabe!D81="",0,(D56*$E$20))</f>
        <v>0</v>
      </c>
      <c r="F56" s="3">
        <f>IF(Eingabe!E81="",0,IF(Eingabe!E81&lt;1,0,1))*$F$20</f>
        <v>0</v>
      </c>
      <c r="G56" s="3">
        <f>IF(Eingabe!F81="",0,Eingabe!F81*$H$20)</f>
        <v>0</v>
      </c>
      <c r="H56" s="3">
        <f>IF(Eingabe!G81="",0,IF(Eingabe!G81="nein",0,1))*$H$20</f>
        <v>0</v>
      </c>
      <c r="I56" s="3">
        <f>IF(Eingabe!H81="",0,IF(Eingabe!H81="nein",0,1))*$I$20</f>
        <v>0</v>
      </c>
      <c r="J56" s="137" t="str">
        <f>IF(Eingabe!B81="","",C56+E56+F56+G56+H56+I56)</f>
        <v/>
      </c>
      <c r="K56" s="57">
        <f>Eingabe!I81</f>
        <v>0</v>
      </c>
      <c r="L56" t="str">
        <f t="shared" si="2"/>
        <v/>
      </c>
      <c r="M56" t="str">
        <f>IF(Eingabe!D81="","",ROUND((($J$16-Eingabe!D81)/365),0))</f>
        <v/>
      </c>
      <c r="N56" s="1" t="str">
        <f>IF(Eingabe!D81="","",VLOOKUP(M56,KFrist!$A$2:$B$103,2))</f>
        <v/>
      </c>
      <c r="O56" s="78" t="str">
        <f>IF(Eingabe!D81="","",EOMONTH($J$16,N56))</f>
        <v/>
      </c>
      <c r="P56" s="78" t="str">
        <f>IF(Eingabe!D81="","","15"&amp;TEXT(O56,".MM.JJJJ"))</f>
        <v/>
      </c>
      <c r="Q56" s="32" t="str">
        <f>IF(Eingabe!D81="","",IF(M56&lt;2,IF(O56-$J$16&gt;14,P56,O56),O56))</f>
        <v/>
      </c>
      <c r="R56" s="78" t="str">
        <f>IF(Eingabe!D81="","",IF(M56&lt;2,Q56-14,Q56-(N56*30)))</f>
        <v/>
      </c>
    </row>
    <row r="57" spans="1:18" x14ac:dyDescent="0.2">
      <c r="A57">
        <f>Eingabe!B82</f>
        <v>0</v>
      </c>
      <c r="B57" s="1" t="str">
        <f>IF(Eingabe!D82="","",ROUND(((Eingabe!$G$43-Eingabe!C82)+1)/365,0))</f>
        <v/>
      </c>
      <c r="C57" s="3">
        <f t="shared" si="0"/>
        <v>0</v>
      </c>
      <c r="D57" s="1">
        <f>IF(Eingabe!C82="",0,ROUND(((Eingabe!$G$43-Eingabe!D82)+1)/365,0))</f>
        <v>0</v>
      </c>
      <c r="E57" s="3">
        <f>IF(Eingabe!D82="",0,(D57*$E$20))</f>
        <v>0</v>
      </c>
      <c r="F57" s="3">
        <f>IF(Eingabe!E82="",0,IF(Eingabe!E82&lt;1,0,1))*$F$20</f>
        <v>0</v>
      </c>
      <c r="G57" s="3">
        <f>IF(Eingabe!F82="",0,Eingabe!F82*$H$20)</f>
        <v>0</v>
      </c>
      <c r="H57" s="3">
        <f>IF(Eingabe!G82="",0,IF(Eingabe!G82="nein",0,1))*$H$20</f>
        <v>0</v>
      </c>
      <c r="I57" s="3">
        <f>IF(Eingabe!H82="",0,IF(Eingabe!H82="nein",0,1))*$I$20</f>
        <v>0</v>
      </c>
      <c r="J57" s="137" t="str">
        <f>IF(Eingabe!B82="","",C57+E57+F57+G57+H57+I57)</f>
        <v/>
      </c>
      <c r="K57" s="57">
        <f>Eingabe!I82</f>
        <v>0</v>
      </c>
      <c r="L57" t="str">
        <f t="shared" si="2"/>
        <v/>
      </c>
      <c r="M57" t="str">
        <f>IF(Eingabe!D82="","",ROUND((($J$16-Eingabe!D82)/365),0))</f>
        <v/>
      </c>
      <c r="N57" s="1" t="str">
        <f>IF(Eingabe!D82="","",VLOOKUP(M57,KFrist!$A$2:$B$103,2))</f>
        <v/>
      </c>
      <c r="O57" s="78" t="str">
        <f>IF(Eingabe!D82="","",EOMONTH($J$16,N57))</f>
        <v/>
      </c>
      <c r="P57" s="78" t="str">
        <f>IF(Eingabe!D82="","","15"&amp;TEXT(O57,".MM.JJJJ"))</f>
        <v/>
      </c>
      <c r="Q57" s="32" t="str">
        <f>IF(Eingabe!D82="","",IF(M57&lt;2,IF(O57-$J$16&gt;14,P57,O57),O57))</f>
        <v/>
      </c>
      <c r="R57" s="78" t="str">
        <f>IF(Eingabe!D82="","",IF(M57&lt;2,Q57-14,Q57-(N57*30)))</f>
        <v/>
      </c>
    </row>
    <row r="58" spans="1:18" x14ac:dyDescent="0.2">
      <c r="A58">
        <f>Eingabe!B83</f>
        <v>0</v>
      </c>
      <c r="B58" s="1" t="str">
        <f>IF(Eingabe!D83="","",ROUND(((Eingabe!$G$43-Eingabe!C83)+1)/365,0))</f>
        <v/>
      </c>
      <c r="C58" s="3">
        <f t="shared" si="0"/>
        <v>0</v>
      </c>
      <c r="D58" s="1">
        <f>IF(Eingabe!C83="",0,ROUND(((Eingabe!$G$43-Eingabe!D83)+1)/365,0))</f>
        <v>0</v>
      </c>
      <c r="E58" s="3">
        <f>IF(Eingabe!D83="",0,(D58*$E$20))</f>
        <v>0</v>
      </c>
      <c r="F58" s="3">
        <f>IF(Eingabe!E83="",0,IF(Eingabe!E83&lt;1,0,1))*$F$20</f>
        <v>0</v>
      </c>
      <c r="G58" s="3">
        <f>IF(Eingabe!F83="",0,Eingabe!F83*$H$20)</f>
        <v>0</v>
      </c>
      <c r="H58" s="3">
        <f>IF(Eingabe!G83="",0,IF(Eingabe!G83="nein",0,1))*$H$20</f>
        <v>0</v>
      </c>
      <c r="I58" s="3">
        <f>IF(Eingabe!H83="",0,IF(Eingabe!H83="nein",0,1))*$I$20</f>
        <v>0</v>
      </c>
      <c r="J58" s="137" t="str">
        <f>IF(Eingabe!B83="","",C58+E58+F58+G58+H58+I58)</f>
        <v/>
      </c>
      <c r="K58" s="57">
        <f>Eingabe!I83</f>
        <v>0</v>
      </c>
      <c r="L58" t="str">
        <f t="shared" si="2"/>
        <v/>
      </c>
      <c r="M58" t="str">
        <f>IF(Eingabe!D83="","",ROUND((($J$16-Eingabe!D83)/365),0))</f>
        <v/>
      </c>
      <c r="N58" s="1" t="str">
        <f>IF(Eingabe!D83="","",VLOOKUP(M58,KFrist!$A$2:$B$103,2))</f>
        <v/>
      </c>
      <c r="O58" s="78" t="str">
        <f>IF(Eingabe!D83="","",EOMONTH($J$16,N58))</f>
        <v/>
      </c>
      <c r="P58" s="78" t="str">
        <f>IF(Eingabe!D83="","","15"&amp;TEXT(O58,".MM.JJJJ"))</f>
        <v/>
      </c>
      <c r="Q58" s="32" t="str">
        <f>IF(Eingabe!D83="","",IF(M58&lt;2,IF(O58-$J$16&gt;14,P58,O58),O58))</f>
        <v/>
      </c>
      <c r="R58" s="78" t="str">
        <f>IF(Eingabe!D83="","",IF(M58&lt;2,Q58-14,Q58-(N58*30)))</f>
        <v/>
      </c>
    </row>
    <row r="59" spans="1:18" x14ac:dyDescent="0.2">
      <c r="A59">
        <f>Eingabe!B84</f>
        <v>0</v>
      </c>
      <c r="B59" s="1" t="str">
        <f>IF(Eingabe!D84="","",ROUND(((Eingabe!$G$43-Eingabe!C84)+1)/365,0))</f>
        <v/>
      </c>
      <c r="C59" s="3">
        <f t="shared" si="0"/>
        <v>0</v>
      </c>
      <c r="D59" s="1">
        <f>IF(Eingabe!C84="",0,ROUND(((Eingabe!$G$43-Eingabe!D84)+1)/365,0))</f>
        <v>0</v>
      </c>
      <c r="E59" s="3">
        <f>IF(Eingabe!D84="",0,(D59*$E$20))</f>
        <v>0</v>
      </c>
      <c r="F59" s="3">
        <f>IF(Eingabe!E84="",0,IF(Eingabe!E84&lt;1,0,1))*$F$20</f>
        <v>0</v>
      </c>
      <c r="G59" s="3">
        <f>IF(Eingabe!F84="",0,Eingabe!F84*$H$20)</f>
        <v>0</v>
      </c>
      <c r="H59" s="3">
        <f>IF(Eingabe!G84="",0,IF(Eingabe!G84="nein",0,1))*$H$20</f>
        <v>0</v>
      </c>
      <c r="I59" s="3">
        <f>IF(Eingabe!H84="",0,IF(Eingabe!H84="nein",0,1))*$I$20</f>
        <v>0</v>
      </c>
      <c r="J59" s="137" t="str">
        <f>IF(Eingabe!B84="","",C59+E59+F59+G59+H59+I59)</f>
        <v/>
      </c>
      <c r="K59" s="57">
        <f>Eingabe!I84</f>
        <v>0</v>
      </c>
      <c r="L59" t="str">
        <f t="shared" si="2"/>
        <v/>
      </c>
      <c r="M59" t="str">
        <f>IF(Eingabe!D84="","",ROUND((($J$16-Eingabe!D84)/365),0))</f>
        <v/>
      </c>
      <c r="N59" s="1" t="str">
        <f>IF(Eingabe!D84="","",VLOOKUP(M59,KFrist!$A$2:$B$103,2))</f>
        <v/>
      </c>
      <c r="O59" s="78" t="str">
        <f>IF(Eingabe!D84="","",EOMONTH($J$16,N59))</f>
        <v/>
      </c>
      <c r="P59" s="78" t="str">
        <f>IF(Eingabe!D84="","","15"&amp;TEXT(O59,".MM.JJJJ"))</f>
        <v/>
      </c>
      <c r="Q59" s="32" t="str">
        <f>IF(Eingabe!D84="","",IF(M59&lt;2,IF(O59-$J$16&gt;14,P59,O59),O59))</f>
        <v/>
      </c>
      <c r="R59" s="78" t="str">
        <f>IF(Eingabe!D84="","",IF(M59&lt;2,Q59-14,Q59-(N59*30)))</f>
        <v/>
      </c>
    </row>
    <row r="60" spans="1:18" x14ac:dyDescent="0.2">
      <c r="A60">
        <f>Eingabe!B85</f>
        <v>0</v>
      </c>
      <c r="B60" s="1" t="str">
        <f>IF(Eingabe!D85="","",ROUND(((Eingabe!$G$43-Eingabe!C85)+1)/365,0))</f>
        <v/>
      </c>
      <c r="C60" s="3">
        <f t="shared" si="0"/>
        <v>0</v>
      </c>
      <c r="D60" s="1">
        <f>IF(Eingabe!C85="",0,ROUND(((Eingabe!$G$43-Eingabe!D85)+1)/365,0))</f>
        <v>0</v>
      </c>
      <c r="E60" s="3">
        <f>IF(Eingabe!D85="",0,(D60*$E$20))</f>
        <v>0</v>
      </c>
      <c r="F60" s="3">
        <f>IF(Eingabe!E85="",0,IF(Eingabe!E85&lt;1,0,1))*$F$20</f>
        <v>0</v>
      </c>
      <c r="G60" s="3">
        <f>IF(Eingabe!F85="",0,Eingabe!F85*$H$20)</f>
        <v>0</v>
      </c>
      <c r="H60" s="3">
        <f>IF(Eingabe!G85="",0,IF(Eingabe!G85="nein",0,1))*$H$20</f>
        <v>0</v>
      </c>
      <c r="I60" s="3">
        <f>IF(Eingabe!H85="",0,IF(Eingabe!H85="nein",0,1))*$I$20</f>
        <v>0</v>
      </c>
      <c r="J60" s="137" t="str">
        <f>IF(Eingabe!B85="","",C60+E60+F60+G60+H60+I60)</f>
        <v/>
      </c>
      <c r="K60" s="57">
        <f>Eingabe!I85</f>
        <v>0</v>
      </c>
      <c r="L60" t="str">
        <f t="shared" si="2"/>
        <v/>
      </c>
      <c r="M60" t="str">
        <f>IF(Eingabe!D85="","",ROUND((($J$16-Eingabe!D85)/365),0))</f>
        <v/>
      </c>
      <c r="N60" s="1" t="str">
        <f>IF(Eingabe!D85="","",VLOOKUP(M60,KFrist!$A$2:$B$103,2))</f>
        <v/>
      </c>
      <c r="O60" s="78" t="str">
        <f>IF(Eingabe!D85="","",EOMONTH($J$16,N60))</f>
        <v/>
      </c>
      <c r="P60" s="78" t="str">
        <f>IF(Eingabe!D85="","","15"&amp;TEXT(O60,".MM.JJJJ"))</f>
        <v/>
      </c>
      <c r="Q60" s="32" t="str">
        <f>IF(Eingabe!D85="","",IF(M60&lt;2,IF(O60-$J$16&gt;14,P60,O60),O60))</f>
        <v/>
      </c>
      <c r="R60" s="78" t="str">
        <f>IF(Eingabe!D85="","",IF(M60&lt;2,Q60-14,Q60-(N60*30)))</f>
        <v/>
      </c>
    </row>
    <row r="61" spans="1:18" x14ac:dyDescent="0.2">
      <c r="A61">
        <f>Eingabe!B86</f>
        <v>0</v>
      </c>
      <c r="B61" s="1" t="str">
        <f>IF(Eingabe!D86="","",ROUND(((Eingabe!$G$43-Eingabe!C86)+1)/365,0))</f>
        <v/>
      </c>
      <c r="C61" s="3">
        <f t="shared" si="0"/>
        <v>0</v>
      </c>
      <c r="D61" s="1">
        <f>IF(Eingabe!C86="",0,ROUND(((Eingabe!$G$43-Eingabe!D86)+1)/365,0))</f>
        <v>0</v>
      </c>
      <c r="E61" s="3">
        <f>IF(Eingabe!D86="",0,(D61*$E$20))</f>
        <v>0</v>
      </c>
      <c r="F61" s="3">
        <f>IF(Eingabe!E86="",0,IF(Eingabe!E86&lt;1,0,1))*$F$20</f>
        <v>0</v>
      </c>
      <c r="G61" s="3">
        <f>IF(Eingabe!F86="",0,Eingabe!F86*$H$20)</f>
        <v>0</v>
      </c>
      <c r="H61" s="3">
        <f>IF(Eingabe!G86="",0,IF(Eingabe!G86="nein",0,1))*$H$20</f>
        <v>0</v>
      </c>
      <c r="I61" s="3">
        <f>IF(Eingabe!H86="",0,IF(Eingabe!H86="nein",0,1))*$I$20</f>
        <v>0</v>
      </c>
      <c r="J61" s="137" t="str">
        <f>IF(Eingabe!B86="","",C61+E61+F61+G61+H61+I61)</f>
        <v/>
      </c>
      <c r="K61" s="57">
        <f>Eingabe!I86</f>
        <v>0</v>
      </c>
      <c r="L61" t="str">
        <f t="shared" si="2"/>
        <v/>
      </c>
      <c r="M61" t="str">
        <f>IF(Eingabe!D86="","",ROUND((($J$16-Eingabe!D86)/365),0))</f>
        <v/>
      </c>
      <c r="N61" s="1" t="str">
        <f>IF(Eingabe!D86="","",VLOOKUP(M61,KFrist!$A$2:$B$103,2))</f>
        <v/>
      </c>
      <c r="O61" s="78" t="str">
        <f>IF(Eingabe!D86="","",EOMONTH($J$16,N61))</f>
        <v/>
      </c>
      <c r="P61" s="78" t="str">
        <f>IF(Eingabe!D86="","","15"&amp;TEXT(O61,".MM.JJJJ"))</f>
        <v/>
      </c>
      <c r="Q61" s="32" t="str">
        <f>IF(Eingabe!D86="","",IF(M61&lt;2,IF(O61-$J$16&gt;14,P61,O61),O61))</f>
        <v/>
      </c>
      <c r="R61" s="78" t="str">
        <f>IF(Eingabe!D86="","",IF(M61&lt;2,Q61-14,Q61-(N61*30)))</f>
        <v/>
      </c>
    </row>
    <row r="62" spans="1:18" x14ac:dyDescent="0.2">
      <c r="A62">
        <f>Eingabe!B87</f>
        <v>0</v>
      </c>
      <c r="B62" s="1" t="str">
        <f>IF(Eingabe!D87="","",ROUND(((Eingabe!$G$43-Eingabe!C87)+1)/365,0))</f>
        <v/>
      </c>
      <c r="C62" s="3">
        <f t="shared" si="0"/>
        <v>0</v>
      </c>
      <c r="D62" s="1">
        <f>IF(Eingabe!C87="",0,ROUND(((Eingabe!$G$43-Eingabe!D87)+1)/365,0))</f>
        <v>0</v>
      </c>
      <c r="E62" s="3">
        <f>IF(Eingabe!D87="",0,(D62*$E$20))</f>
        <v>0</v>
      </c>
      <c r="F62" s="3">
        <f>IF(Eingabe!E87="",0,IF(Eingabe!E87&lt;1,0,1))*$F$20</f>
        <v>0</v>
      </c>
      <c r="G62" s="3">
        <f>IF(Eingabe!F87="",0,Eingabe!F87*$H$20)</f>
        <v>0</v>
      </c>
      <c r="H62" s="3">
        <f>IF(Eingabe!G87="",0,IF(Eingabe!G87="nein",0,1))*$H$20</f>
        <v>0</v>
      </c>
      <c r="I62" s="3">
        <f>IF(Eingabe!H87="",0,IF(Eingabe!H87="nein",0,1))*$I$20</f>
        <v>0</v>
      </c>
      <c r="J62" s="137" t="str">
        <f>IF(Eingabe!B87="","",C62+E62+F62+G62+H62+I62)</f>
        <v/>
      </c>
      <c r="K62" s="57">
        <f>Eingabe!I87</f>
        <v>0</v>
      </c>
      <c r="L62" t="str">
        <f t="shared" si="2"/>
        <v/>
      </c>
      <c r="M62" t="str">
        <f>IF(Eingabe!D87="","",ROUND((($J$16-Eingabe!D87)/365),0))</f>
        <v/>
      </c>
      <c r="N62" s="1" t="str">
        <f>IF(Eingabe!D87="","",VLOOKUP(M62,KFrist!$A$2:$B$103,2))</f>
        <v/>
      </c>
      <c r="O62" s="78" t="str">
        <f>IF(Eingabe!D87="","",EOMONTH($J$16,N62))</f>
        <v/>
      </c>
      <c r="P62" s="78" t="str">
        <f>IF(Eingabe!D87="","","15"&amp;TEXT(O62,".MM.JJJJ"))</f>
        <v/>
      </c>
      <c r="Q62" s="32" t="str">
        <f>IF(Eingabe!D87="","",IF(M62&lt;2,IF(O62-$J$16&gt;14,P62,O62),O62))</f>
        <v/>
      </c>
      <c r="R62" s="78" t="str">
        <f>IF(Eingabe!D87="","",IF(M62&lt;2,Q62-14,Q62-(N62*30)))</f>
        <v/>
      </c>
    </row>
    <row r="63" spans="1:18" x14ac:dyDescent="0.2">
      <c r="A63">
        <f>Eingabe!B88</f>
        <v>0</v>
      </c>
      <c r="B63" s="1" t="str">
        <f>IF(Eingabe!D88="","",ROUND(((Eingabe!$G$43-Eingabe!C88)+1)/365,0))</f>
        <v/>
      </c>
      <c r="C63" s="3">
        <f t="shared" si="0"/>
        <v>0</v>
      </c>
      <c r="D63" s="1">
        <f>IF(Eingabe!C88="",0,ROUND(((Eingabe!$G$43-Eingabe!D88)+1)/365,0))</f>
        <v>0</v>
      </c>
      <c r="E63" s="3">
        <f>IF(Eingabe!D88="",0,(D63*$E$20))</f>
        <v>0</v>
      </c>
      <c r="F63" s="3">
        <f>IF(Eingabe!E88="",0,IF(Eingabe!E88&lt;1,0,1))*$F$20</f>
        <v>0</v>
      </c>
      <c r="G63" s="3">
        <f>IF(Eingabe!F88="",0,Eingabe!F88*$H$20)</f>
        <v>0</v>
      </c>
      <c r="H63" s="3">
        <f>IF(Eingabe!G88="",0,IF(Eingabe!G88="nein",0,1))*$H$20</f>
        <v>0</v>
      </c>
      <c r="I63" s="3">
        <f>IF(Eingabe!H88="",0,IF(Eingabe!H88="nein",0,1))*$I$20</f>
        <v>0</v>
      </c>
      <c r="J63" s="137" t="str">
        <f>IF(Eingabe!B88="","",C63+E63+F63+G63+H63+I63)</f>
        <v/>
      </c>
      <c r="K63" s="57">
        <f>Eingabe!I88</f>
        <v>0</v>
      </c>
      <c r="L63" t="str">
        <f t="shared" si="2"/>
        <v/>
      </c>
      <c r="M63" t="str">
        <f>IF(Eingabe!D88="","",ROUND((($J$16-Eingabe!D88)/365),0))</f>
        <v/>
      </c>
      <c r="N63" s="1" t="str">
        <f>IF(Eingabe!D88="","",VLOOKUP(M63,KFrist!$A$2:$B$103,2))</f>
        <v/>
      </c>
      <c r="O63" s="78" t="str">
        <f>IF(Eingabe!D88="","",EOMONTH($J$16,N63))</f>
        <v/>
      </c>
      <c r="P63" s="78" t="str">
        <f>IF(Eingabe!D88="","","15"&amp;TEXT(O63,".MM.JJJJ"))</f>
        <v/>
      </c>
      <c r="Q63" s="32" t="str">
        <f>IF(Eingabe!D88="","",IF(M63&lt;2,IF(O63-$J$16&gt;14,P63,O63),O63))</f>
        <v/>
      </c>
      <c r="R63" s="78" t="str">
        <f>IF(Eingabe!D88="","",IF(M63&lt;2,Q63-14,Q63-(N63*30)))</f>
        <v/>
      </c>
    </row>
    <row r="64" spans="1:18" x14ac:dyDescent="0.2">
      <c r="A64">
        <f>Eingabe!B89</f>
        <v>0</v>
      </c>
      <c r="B64" s="1" t="str">
        <f>IF(Eingabe!D89="","",ROUND(((Eingabe!$G$43-Eingabe!C89)+1)/365,0))</f>
        <v/>
      </c>
      <c r="C64" s="3">
        <f t="shared" si="0"/>
        <v>0</v>
      </c>
      <c r="D64" s="1">
        <f>IF(Eingabe!C89="",0,ROUND(((Eingabe!$G$43-Eingabe!D89)+1)/365,0))</f>
        <v>0</v>
      </c>
      <c r="E64" s="3">
        <f>IF(Eingabe!D89="",0,(D64*$E$20))</f>
        <v>0</v>
      </c>
      <c r="F64" s="3">
        <f>IF(Eingabe!E89="",0,IF(Eingabe!E89&lt;1,0,1))*$F$20</f>
        <v>0</v>
      </c>
      <c r="G64" s="3">
        <f>IF(Eingabe!F89="",0,Eingabe!F89*$H$20)</f>
        <v>0</v>
      </c>
      <c r="H64" s="3">
        <f>IF(Eingabe!G89="",0,IF(Eingabe!G89="nein",0,1))*$H$20</f>
        <v>0</v>
      </c>
      <c r="I64" s="3">
        <f>IF(Eingabe!H89="",0,IF(Eingabe!H89="nein",0,1))*$I$20</f>
        <v>0</v>
      </c>
      <c r="J64" s="137" t="str">
        <f>IF(Eingabe!B89="","",C64+E64+F64+G64+H64+I64)</f>
        <v/>
      </c>
      <c r="K64" s="57">
        <f>Eingabe!I89</f>
        <v>0</v>
      </c>
      <c r="L64" t="str">
        <f t="shared" si="2"/>
        <v/>
      </c>
      <c r="M64" t="str">
        <f>IF(Eingabe!D89="","",ROUND((($J$16-Eingabe!D89)/365),0))</f>
        <v/>
      </c>
      <c r="N64" s="1" t="str">
        <f>IF(Eingabe!D89="","",VLOOKUP(M64,KFrist!$A$2:$B$103,2))</f>
        <v/>
      </c>
      <c r="O64" s="78" t="str">
        <f>IF(Eingabe!D89="","",EOMONTH($J$16,N64))</f>
        <v/>
      </c>
      <c r="P64" s="78" t="str">
        <f>IF(Eingabe!D89="","","15"&amp;TEXT(O64,".MM.JJJJ"))</f>
        <v/>
      </c>
      <c r="Q64" s="32" t="str">
        <f>IF(Eingabe!D89="","",IF(M64&lt;2,IF(O64-$J$16&gt;14,P64,O64),O64))</f>
        <v/>
      </c>
      <c r="R64" s="78" t="str">
        <f>IF(Eingabe!D89="","",IF(M64&lt;2,Q64-14,Q64-(N64*30)))</f>
        <v/>
      </c>
    </row>
    <row r="65" spans="1:18" x14ac:dyDescent="0.2">
      <c r="A65">
        <f>Eingabe!B90</f>
        <v>0</v>
      </c>
      <c r="B65" s="1" t="str">
        <f>IF(Eingabe!D90="","",ROUND(((Eingabe!$G$43-Eingabe!C90)+1)/365,0))</f>
        <v/>
      </c>
      <c r="C65" s="3">
        <f t="shared" si="0"/>
        <v>0</v>
      </c>
      <c r="D65" s="1">
        <f>IF(Eingabe!C90="",0,ROUND(((Eingabe!$G$43-Eingabe!D90)+1)/365,0))</f>
        <v>0</v>
      </c>
      <c r="E65" s="3">
        <f>IF(Eingabe!D90="",0,(D65*$E$20))</f>
        <v>0</v>
      </c>
      <c r="F65" s="3">
        <f>IF(Eingabe!E90="",0,IF(Eingabe!E90&lt;1,0,1))*$F$20</f>
        <v>0</v>
      </c>
      <c r="G65" s="3">
        <f>IF(Eingabe!F90="",0,Eingabe!F90*$H$20)</f>
        <v>0</v>
      </c>
      <c r="H65" s="3">
        <f>IF(Eingabe!G90="",0,IF(Eingabe!G90="nein",0,1))*$H$20</f>
        <v>0</v>
      </c>
      <c r="I65" s="3">
        <f>IF(Eingabe!H90="",0,IF(Eingabe!H90="nein",0,1))*$I$20</f>
        <v>0</v>
      </c>
      <c r="J65" s="137" t="str">
        <f>IF(Eingabe!B90="","",C65+E65+F65+G65+H65+I65)</f>
        <v/>
      </c>
      <c r="K65" s="57">
        <f>Eingabe!I90</f>
        <v>0</v>
      </c>
      <c r="L65" t="str">
        <f t="shared" si="2"/>
        <v/>
      </c>
      <c r="M65" t="str">
        <f>IF(Eingabe!D90="","",ROUND((($J$16-Eingabe!D90)/365),0))</f>
        <v/>
      </c>
      <c r="N65" s="1" t="str">
        <f>IF(Eingabe!D90="","",VLOOKUP(M65,KFrist!$A$2:$B$103,2))</f>
        <v/>
      </c>
      <c r="O65" s="78" t="str">
        <f>IF(Eingabe!D90="","",EOMONTH($J$16,N65))</f>
        <v/>
      </c>
      <c r="P65" s="78" t="str">
        <f>IF(Eingabe!D90="","","15"&amp;TEXT(O65,".MM.JJJJ"))</f>
        <v/>
      </c>
      <c r="Q65" s="32" t="str">
        <f>IF(Eingabe!D90="","",IF(M65&lt;2,IF(O65-$J$16&gt;14,P65,O65),O65))</f>
        <v/>
      </c>
      <c r="R65" s="78" t="str">
        <f>IF(Eingabe!D90="","",IF(M65&lt;2,Q65-14,Q65-(N65*30)))</f>
        <v/>
      </c>
    </row>
    <row r="66" spans="1:18" x14ac:dyDescent="0.2">
      <c r="A66">
        <f>Eingabe!B91</f>
        <v>0</v>
      </c>
      <c r="B66" s="1" t="str">
        <f>IF(Eingabe!D91="","",ROUND(((Eingabe!$G$43-Eingabe!C91)+1)/365,0))</f>
        <v/>
      </c>
      <c r="C66" s="3">
        <f t="shared" si="0"/>
        <v>0</v>
      </c>
      <c r="D66" s="1">
        <f>IF(Eingabe!C91="",0,ROUND(((Eingabe!$G$43-Eingabe!D91)+1)/365,0))</f>
        <v>0</v>
      </c>
      <c r="E66" s="3">
        <f>IF(Eingabe!D91="",0,(D66*$E$20))</f>
        <v>0</v>
      </c>
      <c r="F66" s="3">
        <f>IF(Eingabe!E91="",0,IF(Eingabe!E91&lt;1,0,1))*$F$20</f>
        <v>0</v>
      </c>
      <c r="G66" s="3">
        <f>IF(Eingabe!F91="",0,Eingabe!F91*$H$20)</f>
        <v>0</v>
      </c>
      <c r="H66" s="3">
        <f>IF(Eingabe!G91="",0,IF(Eingabe!G91="nein",0,1))*$H$20</f>
        <v>0</v>
      </c>
      <c r="I66" s="3">
        <f>IF(Eingabe!H91="",0,IF(Eingabe!H91="nein",0,1))*$I$20</f>
        <v>0</v>
      </c>
      <c r="J66" s="137" t="str">
        <f>IF(Eingabe!B91="","",C66+E66+F66+G66+H66+I66)</f>
        <v/>
      </c>
      <c r="K66" s="57">
        <f>Eingabe!I91</f>
        <v>0</v>
      </c>
      <c r="L66" t="str">
        <f t="shared" si="2"/>
        <v/>
      </c>
      <c r="M66" t="str">
        <f>IF(Eingabe!D91="","",ROUND((($J$16-Eingabe!D91)/365),0))</f>
        <v/>
      </c>
      <c r="N66" s="1" t="str">
        <f>IF(Eingabe!D91="","",VLOOKUP(M66,KFrist!$A$2:$B$103,2))</f>
        <v/>
      </c>
      <c r="O66" s="78" t="str">
        <f>IF(Eingabe!D91="","",EOMONTH($J$16,N66))</f>
        <v/>
      </c>
      <c r="P66" s="78" t="str">
        <f>IF(Eingabe!D91="","","15"&amp;TEXT(O66,".MM.JJJJ"))</f>
        <v/>
      </c>
      <c r="Q66" s="32" t="str">
        <f>IF(Eingabe!D91="","",IF(M66&lt;2,IF(O66-$J$16&gt;14,P66,O66),O66))</f>
        <v/>
      </c>
      <c r="R66" s="78" t="str">
        <f>IF(Eingabe!D91="","",IF(M66&lt;2,Q66-14,Q66-(N66*30)))</f>
        <v/>
      </c>
    </row>
    <row r="67" spans="1:18" x14ac:dyDescent="0.2">
      <c r="A67">
        <f>Eingabe!B92</f>
        <v>0</v>
      </c>
      <c r="B67" s="1" t="str">
        <f>IF(Eingabe!D92="","",ROUND(((Eingabe!$G$43-Eingabe!C92)+1)/365,0))</f>
        <v/>
      </c>
      <c r="C67" s="3">
        <f t="shared" si="0"/>
        <v>0</v>
      </c>
      <c r="D67" s="1">
        <f>IF(Eingabe!C92="",0,ROUND(((Eingabe!$G$43-Eingabe!D92)+1)/365,0))</f>
        <v>0</v>
      </c>
      <c r="E67" s="3">
        <f>IF(Eingabe!D92="",0,(D67*$E$20))</f>
        <v>0</v>
      </c>
      <c r="F67" s="3">
        <f>IF(Eingabe!E92="",0,IF(Eingabe!E92&lt;1,0,1))*$F$20</f>
        <v>0</v>
      </c>
      <c r="G67" s="3">
        <f>IF(Eingabe!F92="",0,Eingabe!F92*$H$20)</f>
        <v>0</v>
      </c>
      <c r="H67" s="3">
        <f>IF(Eingabe!G92="",0,IF(Eingabe!G92="nein",0,1))*$H$20</f>
        <v>0</v>
      </c>
      <c r="I67" s="3">
        <f>IF(Eingabe!H92="",0,IF(Eingabe!H92="nein",0,1))*$I$20</f>
        <v>0</v>
      </c>
      <c r="J67" s="137" t="str">
        <f>IF(Eingabe!B92="","",C67+E67+F67+G67+H67+I67)</f>
        <v/>
      </c>
      <c r="K67" s="57">
        <f>Eingabe!I92</f>
        <v>0</v>
      </c>
      <c r="L67" t="str">
        <f t="shared" si="2"/>
        <v/>
      </c>
      <c r="M67" t="str">
        <f>IF(Eingabe!D92="","",ROUND((($J$16-Eingabe!D92)/365),0))</f>
        <v/>
      </c>
      <c r="N67" s="1" t="str">
        <f>IF(Eingabe!D92="","",VLOOKUP(M67,KFrist!$A$2:$B$103,2))</f>
        <v/>
      </c>
      <c r="O67" s="78" t="str">
        <f>IF(Eingabe!D92="","",EOMONTH($J$16,N67))</f>
        <v/>
      </c>
      <c r="P67" s="78" t="str">
        <f>IF(Eingabe!D92="","","15"&amp;TEXT(O67,".MM.JJJJ"))</f>
        <v/>
      </c>
      <c r="Q67" s="32" t="str">
        <f>IF(Eingabe!D92="","",IF(M67&lt;2,IF(O67-$J$16&gt;14,P67,O67),O67))</f>
        <v/>
      </c>
      <c r="R67" s="78" t="str">
        <f>IF(Eingabe!D92="","",IF(M67&lt;2,Q67-14,Q67-(N67*30)))</f>
        <v/>
      </c>
    </row>
    <row r="68" spans="1:18" x14ac:dyDescent="0.2">
      <c r="A68">
        <f>Eingabe!B93</f>
        <v>0</v>
      </c>
      <c r="B68" s="1" t="str">
        <f>IF(Eingabe!D93="","",ROUND(((Eingabe!$G$43-Eingabe!C93)+1)/365,0))</f>
        <v/>
      </c>
      <c r="C68" s="3">
        <f t="shared" si="0"/>
        <v>0</v>
      </c>
      <c r="D68" s="1">
        <f>IF(Eingabe!C93="",0,ROUND(((Eingabe!$G$43-Eingabe!D93)+1)/365,0))</f>
        <v>0</v>
      </c>
      <c r="E68" s="3">
        <f>IF(Eingabe!D93="",0,(D68*$E$20))</f>
        <v>0</v>
      </c>
      <c r="F68" s="3">
        <f>IF(Eingabe!E93="",0,IF(Eingabe!E93&lt;1,0,1))*$F$20</f>
        <v>0</v>
      </c>
      <c r="G68" s="3">
        <f>IF(Eingabe!F93="",0,Eingabe!F93*$H$20)</f>
        <v>0</v>
      </c>
      <c r="H68" s="3">
        <f>IF(Eingabe!G93="",0,IF(Eingabe!G93="nein",0,1))*$H$20</f>
        <v>0</v>
      </c>
      <c r="I68" s="3">
        <f>IF(Eingabe!H93="",0,IF(Eingabe!H93="nein",0,1))*$I$20</f>
        <v>0</v>
      </c>
      <c r="J68" s="137" t="str">
        <f>IF(Eingabe!B93="","",C68+E68+F68+G68+H68+I68)</f>
        <v/>
      </c>
      <c r="K68" s="57">
        <f>Eingabe!I93</f>
        <v>0</v>
      </c>
      <c r="L68" t="str">
        <f t="shared" si="2"/>
        <v/>
      </c>
      <c r="M68" t="str">
        <f>IF(Eingabe!D93="","",ROUND((($J$16-Eingabe!D93)/365),0))</f>
        <v/>
      </c>
      <c r="N68" s="1" t="str">
        <f>IF(Eingabe!D93="","",VLOOKUP(M68,KFrist!$A$2:$B$103,2))</f>
        <v/>
      </c>
      <c r="O68" s="78" t="str">
        <f>IF(Eingabe!D93="","",EOMONTH($J$16,N68))</f>
        <v/>
      </c>
      <c r="P68" s="78" t="str">
        <f>IF(Eingabe!D93="","","15"&amp;TEXT(O68,".MM.JJJJ"))</f>
        <v/>
      </c>
      <c r="Q68" s="32" t="str">
        <f>IF(Eingabe!D93="","",IF(M68&lt;2,IF(O68-$J$16&gt;14,P68,O68),O68))</f>
        <v/>
      </c>
      <c r="R68" s="78" t="str">
        <f>IF(Eingabe!D93="","",IF(M68&lt;2,Q68-14,Q68-(N68*30)))</f>
        <v/>
      </c>
    </row>
    <row r="69" spans="1:18" x14ac:dyDescent="0.2">
      <c r="A69">
        <f>Eingabe!B94</f>
        <v>0</v>
      </c>
      <c r="B69" s="1" t="str">
        <f>IF(Eingabe!D94="","",ROUND(((Eingabe!$G$43-Eingabe!C94)+1)/365,0))</f>
        <v/>
      </c>
      <c r="C69" s="3">
        <f t="shared" si="0"/>
        <v>0</v>
      </c>
      <c r="D69" s="1">
        <f>IF(Eingabe!C94="",0,ROUND(((Eingabe!$G$43-Eingabe!D94)+1)/365,0))</f>
        <v>0</v>
      </c>
      <c r="E69" s="3">
        <f>IF(Eingabe!D94="",0,(D69*$E$20))</f>
        <v>0</v>
      </c>
      <c r="F69" s="3">
        <f>IF(Eingabe!E94="",0,IF(Eingabe!E94&lt;1,0,1))*$F$20</f>
        <v>0</v>
      </c>
      <c r="G69" s="3">
        <f>IF(Eingabe!F94="",0,Eingabe!F94*$H$20)</f>
        <v>0</v>
      </c>
      <c r="H69" s="3">
        <f>IF(Eingabe!G94="",0,IF(Eingabe!G94="nein",0,1))*$H$20</f>
        <v>0</v>
      </c>
      <c r="I69" s="3">
        <f>IF(Eingabe!H94="",0,IF(Eingabe!H94="nein",0,1))*$I$20</f>
        <v>0</v>
      </c>
      <c r="J69" s="137" t="str">
        <f>IF(Eingabe!B94="","",C69+E69+F69+G69+H69+I69)</f>
        <v/>
      </c>
      <c r="K69" s="57">
        <f>Eingabe!I94</f>
        <v>0</v>
      </c>
      <c r="L69" t="str">
        <f t="shared" si="2"/>
        <v/>
      </c>
      <c r="M69" t="str">
        <f>IF(Eingabe!D94="","",ROUND((($J$16-Eingabe!D94)/365),0))</f>
        <v/>
      </c>
      <c r="N69" s="1" t="str">
        <f>IF(Eingabe!D94="","",VLOOKUP(M69,KFrist!$A$2:$B$103,2))</f>
        <v/>
      </c>
      <c r="O69" s="78" t="str">
        <f>IF(Eingabe!D94="","",EOMONTH($J$16,N69))</f>
        <v/>
      </c>
      <c r="P69" s="78" t="str">
        <f>IF(Eingabe!D94="","","15"&amp;TEXT(O69,".MM.JJJJ"))</f>
        <v/>
      </c>
      <c r="Q69" s="32" t="str">
        <f>IF(Eingabe!D94="","",IF(M69&lt;2,IF(O69-$J$16&gt;14,P69,O69),O69))</f>
        <v/>
      </c>
      <c r="R69" s="78" t="str">
        <f>IF(Eingabe!D94="","",IF(M69&lt;2,Q69-14,Q69-(N69*30)))</f>
        <v/>
      </c>
    </row>
    <row r="70" spans="1:18" x14ac:dyDescent="0.2">
      <c r="A70">
        <f>Eingabe!B95</f>
        <v>0</v>
      </c>
      <c r="B70" s="1" t="str">
        <f>IF(Eingabe!D95="","",ROUND(((Eingabe!$G$43-Eingabe!C95)+1)/365,0))</f>
        <v/>
      </c>
      <c r="C70" s="3">
        <f t="shared" si="0"/>
        <v>0</v>
      </c>
      <c r="D70" s="1">
        <f>IF(Eingabe!C95="",0,ROUND(((Eingabe!$G$43-Eingabe!D95)+1)/365,0))</f>
        <v>0</v>
      </c>
      <c r="E70" s="3">
        <f>IF(Eingabe!D95="",0,(D70*$E$20))</f>
        <v>0</v>
      </c>
      <c r="F70" s="3">
        <f>IF(Eingabe!E95="",0,IF(Eingabe!E95&lt;1,0,1))*$F$20</f>
        <v>0</v>
      </c>
      <c r="G70" s="3">
        <f>IF(Eingabe!F95="",0,Eingabe!F95*$H$20)</f>
        <v>0</v>
      </c>
      <c r="H70" s="3">
        <f>IF(Eingabe!G95="",0,IF(Eingabe!G95="nein",0,1))*$H$20</f>
        <v>0</v>
      </c>
      <c r="I70" s="3">
        <f>IF(Eingabe!H95="",0,IF(Eingabe!H95="nein",0,1))*$I$20</f>
        <v>0</v>
      </c>
      <c r="J70" s="137" t="str">
        <f>IF(Eingabe!B95="","",C70+E70+F70+G70+H70+I70)</f>
        <v/>
      </c>
      <c r="K70" s="57">
        <f>Eingabe!I95</f>
        <v>0</v>
      </c>
      <c r="L70" t="str">
        <f t="shared" si="2"/>
        <v/>
      </c>
      <c r="M70" t="str">
        <f>IF(Eingabe!D95="","",ROUND((($J$16-Eingabe!D95)/365),0))</f>
        <v/>
      </c>
      <c r="N70" s="1" t="str">
        <f>IF(Eingabe!D95="","",VLOOKUP(M70,KFrist!$A$2:$B$103,2))</f>
        <v/>
      </c>
      <c r="O70" s="78" t="str">
        <f>IF(Eingabe!D95="","",EOMONTH($J$16,N70))</f>
        <v/>
      </c>
      <c r="P70" s="78" t="str">
        <f>IF(Eingabe!D95="","","15"&amp;TEXT(O70,".MM.JJJJ"))</f>
        <v/>
      </c>
      <c r="Q70" s="32" t="str">
        <f>IF(Eingabe!D95="","",IF(M70&lt;2,IF(O70-$J$16&gt;14,P70,O70),O70))</f>
        <v/>
      </c>
      <c r="R70" s="78" t="str">
        <f>IF(Eingabe!D95="","",IF(M70&lt;2,Q70-14,Q70-(N70*30)))</f>
        <v/>
      </c>
    </row>
    <row r="71" spans="1:18" x14ac:dyDescent="0.2">
      <c r="A71">
        <f>Eingabe!B96</f>
        <v>0</v>
      </c>
      <c r="B71" s="1" t="str">
        <f>IF(Eingabe!D96="","",ROUND(((Eingabe!$G$43-Eingabe!C96)+1)/365,0))</f>
        <v/>
      </c>
      <c r="C71" s="3">
        <f t="shared" si="0"/>
        <v>0</v>
      </c>
      <c r="D71" s="1">
        <f>IF(Eingabe!C96="",0,ROUND(((Eingabe!$G$43-Eingabe!D96)+1)/365,0))</f>
        <v>0</v>
      </c>
      <c r="E71" s="3">
        <f>IF(Eingabe!D96="",0,(D71*$E$20))</f>
        <v>0</v>
      </c>
      <c r="F71" s="3">
        <f>IF(Eingabe!E96="",0,IF(Eingabe!E96&lt;1,0,1))*$F$20</f>
        <v>0</v>
      </c>
      <c r="G71" s="3">
        <f>IF(Eingabe!F96="",0,Eingabe!F96*$H$20)</f>
        <v>0</v>
      </c>
      <c r="H71" s="3">
        <f>IF(Eingabe!G96="",0,IF(Eingabe!G96="nein",0,1))*$H$20</f>
        <v>0</v>
      </c>
      <c r="I71" s="3">
        <f>IF(Eingabe!H96="",0,IF(Eingabe!H96="nein",0,1))*$I$20</f>
        <v>0</v>
      </c>
      <c r="J71" s="137" t="str">
        <f>IF(Eingabe!B96="","",C71+E71+F71+G71+H71+I71)</f>
        <v/>
      </c>
      <c r="K71" s="57">
        <f>Eingabe!I96</f>
        <v>0</v>
      </c>
      <c r="L71" t="str">
        <f t="shared" si="2"/>
        <v/>
      </c>
      <c r="M71" t="str">
        <f>IF(Eingabe!D96="","",ROUND((($J$16-Eingabe!D96)/365),0))</f>
        <v/>
      </c>
      <c r="N71" s="1" t="str">
        <f>IF(Eingabe!D96="","",VLOOKUP(M71,KFrist!$A$2:$B$103,2))</f>
        <v/>
      </c>
      <c r="O71" s="78" t="str">
        <f>IF(Eingabe!D96="","",EOMONTH($J$16,N71))</f>
        <v/>
      </c>
      <c r="P71" s="78" t="str">
        <f>IF(Eingabe!D96="","","15"&amp;TEXT(O71,".MM.JJJJ"))</f>
        <v/>
      </c>
      <c r="Q71" s="32" t="str">
        <f>IF(Eingabe!D96="","",IF(M71&lt;2,IF(O71-$J$16&gt;14,P71,O71),O71))</f>
        <v/>
      </c>
      <c r="R71" s="78" t="str">
        <f>IF(Eingabe!D96="","",IF(M71&lt;2,Q71-14,Q71-(N71*30)))</f>
        <v/>
      </c>
    </row>
    <row r="72" spans="1:18" x14ac:dyDescent="0.2">
      <c r="A72">
        <f>Eingabe!B97</f>
        <v>0</v>
      </c>
      <c r="B72" s="1" t="str">
        <f>IF(Eingabe!D97="","",ROUND(((Eingabe!$G$43-Eingabe!C97)+1)/365,0))</f>
        <v/>
      </c>
      <c r="C72" s="3">
        <f t="shared" si="0"/>
        <v>0</v>
      </c>
      <c r="D72" s="1">
        <f>IF(Eingabe!C97="",0,ROUND(((Eingabe!$G$43-Eingabe!D97)+1)/365,0))</f>
        <v>0</v>
      </c>
      <c r="E72" s="3">
        <f>IF(Eingabe!D97="",0,(D72*$E$20))</f>
        <v>0</v>
      </c>
      <c r="F72" s="3">
        <f>IF(Eingabe!E97="",0,IF(Eingabe!E97&lt;1,0,1))*$F$20</f>
        <v>0</v>
      </c>
      <c r="G72" s="3">
        <f>IF(Eingabe!F97="",0,Eingabe!F97*$H$20)</f>
        <v>0</v>
      </c>
      <c r="H72" s="3">
        <f>IF(Eingabe!G97="",0,IF(Eingabe!G97="nein",0,1))*$H$20</f>
        <v>0</v>
      </c>
      <c r="I72" s="3">
        <f>IF(Eingabe!H97="",0,IF(Eingabe!H97="nein",0,1))*$I$20</f>
        <v>0</v>
      </c>
      <c r="J72" s="137" t="str">
        <f>IF(Eingabe!B97="","",C72+E72+F72+G72+H72+I72)</f>
        <v/>
      </c>
      <c r="K72" s="57">
        <f>Eingabe!I97</f>
        <v>0</v>
      </c>
      <c r="L72" t="str">
        <f t="shared" si="2"/>
        <v/>
      </c>
      <c r="M72" t="str">
        <f>IF(Eingabe!D97="","",ROUND((($J$16-Eingabe!D97)/365),0))</f>
        <v/>
      </c>
      <c r="N72" s="1" t="str">
        <f>IF(Eingabe!D97="","",VLOOKUP(M72,KFrist!$A$2:$B$103,2))</f>
        <v/>
      </c>
      <c r="O72" s="78" t="str">
        <f>IF(Eingabe!D97="","",EOMONTH($J$16,N72))</f>
        <v/>
      </c>
      <c r="P72" s="78" t="str">
        <f>IF(Eingabe!D97="","","15"&amp;TEXT(O72,".MM.JJJJ"))</f>
        <v/>
      </c>
      <c r="Q72" s="32" t="str">
        <f>IF(Eingabe!D97="","",IF(M72&lt;2,IF(O72-$J$16&gt;14,P72,O72),O72))</f>
        <v/>
      </c>
      <c r="R72" s="78" t="str">
        <f>IF(Eingabe!D97="","",IF(M72&lt;2,Q72-14,Q72-(N72*30)))</f>
        <v/>
      </c>
    </row>
    <row r="73" spans="1:18" x14ac:dyDescent="0.2">
      <c r="A73">
        <f>Eingabe!B98</f>
        <v>0</v>
      </c>
      <c r="B73" s="1" t="str">
        <f>IF(Eingabe!D98="","",ROUND(((Eingabe!$G$43-Eingabe!C98)+1)/365,0))</f>
        <v/>
      </c>
      <c r="C73" s="3">
        <f t="shared" si="0"/>
        <v>0</v>
      </c>
      <c r="D73" s="1">
        <f>IF(Eingabe!C98="",0,ROUND(((Eingabe!$G$43-Eingabe!D98)+1)/365,0))</f>
        <v>0</v>
      </c>
      <c r="E73" s="3">
        <f>IF(Eingabe!D98="",0,(D73*$E$20))</f>
        <v>0</v>
      </c>
      <c r="F73" s="3">
        <f>IF(Eingabe!E98="",0,IF(Eingabe!E98&lt;1,0,1))*$F$20</f>
        <v>0</v>
      </c>
      <c r="G73" s="3">
        <f>IF(Eingabe!F98="",0,Eingabe!F98*$H$20)</f>
        <v>0</v>
      </c>
      <c r="H73" s="3">
        <f>IF(Eingabe!G98="",0,IF(Eingabe!G98="nein",0,1))*$H$20</f>
        <v>0</v>
      </c>
      <c r="I73" s="3">
        <f>IF(Eingabe!H98="",0,IF(Eingabe!H98="nein",0,1))*$I$20</f>
        <v>0</v>
      </c>
      <c r="J73" s="137" t="str">
        <f>IF(Eingabe!B98="","",C73+E73+F73+G73+H73+I73)</f>
        <v/>
      </c>
      <c r="K73" s="57">
        <f>Eingabe!I98</f>
        <v>0</v>
      </c>
      <c r="L73" t="str">
        <f t="shared" si="2"/>
        <v/>
      </c>
      <c r="M73" t="str">
        <f>IF(Eingabe!D98="","",ROUND((($J$16-Eingabe!D98)/365),0))</f>
        <v/>
      </c>
      <c r="N73" s="1" t="str">
        <f>IF(Eingabe!D98="","",VLOOKUP(M73,KFrist!$A$2:$B$103,2))</f>
        <v/>
      </c>
      <c r="O73" s="78" t="str">
        <f>IF(Eingabe!D98="","",EOMONTH($J$16,N73))</f>
        <v/>
      </c>
      <c r="P73" s="78" t="str">
        <f>IF(Eingabe!D98="","","15"&amp;TEXT(O73,".MM.JJJJ"))</f>
        <v/>
      </c>
      <c r="Q73" s="32" t="str">
        <f>IF(Eingabe!D98="","",IF(M73&lt;2,IF(O73-$J$16&gt;14,P73,O73),O73))</f>
        <v/>
      </c>
      <c r="R73" s="78" t="str">
        <f>IF(Eingabe!D98="","",IF(M73&lt;2,Q73-14,Q73-(N73*30)))</f>
        <v/>
      </c>
    </row>
    <row r="74" spans="1:18" x14ac:dyDescent="0.2">
      <c r="A74">
        <f>Eingabe!B99</f>
        <v>0</v>
      </c>
      <c r="B74" s="1" t="str">
        <f>IF(Eingabe!D99="","",ROUND(((Eingabe!$G$43-Eingabe!C99)+1)/365,0))</f>
        <v/>
      </c>
      <c r="C74" s="3">
        <f t="shared" si="0"/>
        <v>0</v>
      </c>
      <c r="D74" s="1">
        <f>IF(Eingabe!C99="",0,ROUND(((Eingabe!$G$43-Eingabe!D99)+1)/365,0))</f>
        <v>0</v>
      </c>
      <c r="E74" s="3">
        <f>IF(Eingabe!D99="",0,(D74*$E$20))</f>
        <v>0</v>
      </c>
      <c r="F74" s="3">
        <f>IF(Eingabe!E99="",0,IF(Eingabe!E99&lt;1,0,1))*$F$20</f>
        <v>0</v>
      </c>
      <c r="G74" s="3">
        <f>IF(Eingabe!F99="",0,Eingabe!F99*$H$20)</f>
        <v>0</v>
      </c>
      <c r="H74" s="3">
        <f>IF(Eingabe!G99="",0,IF(Eingabe!G99="nein",0,1))*$H$20</f>
        <v>0</v>
      </c>
      <c r="I74" s="3">
        <f>IF(Eingabe!H99="",0,IF(Eingabe!H99="nein",0,1))*$I$20</f>
        <v>0</v>
      </c>
      <c r="J74" s="137" t="str">
        <f>IF(Eingabe!B99="","",C74+E74+F74+G74+H74+I74)</f>
        <v/>
      </c>
      <c r="K74" s="57">
        <f>Eingabe!I99</f>
        <v>0</v>
      </c>
      <c r="L74" t="str">
        <f t="shared" si="2"/>
        <v/>
      </c>
      <c r="M74" t="str">
        <f>IF(Eingabe!D99="","",ROUND((($J$16-Eingabe!D99)/365),0))</f>
        <v/>
      </c>
      <c r="N74" s="1" t="str">
        <f>IF(Eingabe!D99="","",VLOOKUP(M74,KFrist!$A$2:$B$103,2))</f>
        <v/>
      </c>
      <c r="O74" s="78" t="str">
        <f>IF(Eingabe!D99="","",EOMONTH($J$16,N74))</f>
        <v/>
      </c>
      <c r="P74" s="78" t="str">
        <f>IF(Eingabe!D99="","","15"&amp;TEXT(O74,".MM.JJJJ"))</f>
        <v/>
      </c>
      <c r="Q74" s="32" t="str">
        <f>IF(Eingabe!D99="","",IF(M74&lt;2,IF(O74-$J$16&gt;14,P74,O74),O74))</f>
        <v/>
      </c>
      <c r="R74" s="78" t="str">
        <f>IF(Eingabe!D99="","",IF(M74&lt;2,Q74-14,Q74-(N74*30)))</f>
        <v/>
      </c>
    </row>
    <row r="75" spans="1:18" x14ac:dyDescent="0.2">
      <c r="A75">
        <f>Eingabe!B100</f>
        <v>0</v>
      </c>
      <c r="B75" s="1" t="str">
        <f>IF(Eingabe!D100="","",ROUND(((Eingabe!$G$43-Eingabe!C100)+1)/365,0))</f>
        <v/>
      </c>
      <c r="C75" s="3">
        <f t="shared" si="0"/>
        <v>0</v>
      </c>
      <c r="D75" s="1">
        <f>IF(Eingabe!C100="",0,ROUND(((Eingabe!$G$43-Eingabe!D100)+1)/365,0))</f>
        <v>0</v>
      </c>
      <c r="E75" s="3">
        <f>IF(Eingabe!D100="",0,(D75*$E$20))</f>
        <v>0</v>
      </c>
      <c r="F75" s="3">
        <f>IF(Eingabe!E100="",0,IF(Eingabe!E100&lt;1,0,1))*$F$20</f>
        <v>0</v>
      </c>
      <c r="G75" s="3">
        <f>IF(Eingabe!F100="",0,Eingabe!F100*$H$20)</f>
        <v>0</v>
      </c>
      <c r="H75" s="3">
        <f>IF(Eingabe!G100="",0,IF(Eingabe!G100="nein",0,1))*$H$20</f>
        <v>0</v>
      </c>
      <c r="I75" s="3">
        <f>IF(Eingabe!H100="",0,IF(Eingabe!H100="nein",0,1))*$I$20</f>
        <v>0</v>
      </c>
      <c r="J75" s="137" t="str">
        <f>IF(Eingabe!B100="","",C75+E75+F75+G75+H75+I75)</f>
        <v/>
      </c>
      <c r="K75" s="57">
        <f>Eingabe!I100</f>
        <v>0</v>
      </c>
      <c r="L75" t="str">
        <f t="shared" si="2"/>
        <v/>
      </c>
      <c r="M75" t="str">
        <f>IF(Eingabe!D100="","",ROUND((($J$16-Eingabe!D100)/365),0))</f>
        <v/>
      </c>
      <c r="N75" s="1" t="str">
        <f>IF(Eingabe!D100="","",VLOOKUP(M75,KFrist!$A$2:$B$103,2))</f>
        <v/>
      </c>
      <c r="O75" s="78" t="str">
        <f>IF(Eingabe!D100="","",EOMONTH($J$16,N75))</f>
        <v/>
      </c>
      <c r="P75" s="78" t="str">
        <f>IF(Eingabe!D100="","","15"&amp;TEXT(O75,".MM.JJJJ"))</f>
        <v/>
      </c>
      <c r="Q75" s="32" t="str">
        <f>IF(Eingabe!D100="","",IF(M75&lt;2,IF(O75-$J$16&gt;14,P75,O75),O75))</f>
        <v/>
      </c>
      <c r="R75" s="78" t="str">
        <f>IF(Eingabe!D100="","",IF(M75&lt;2,Q75-14,Q75-(N75*30)))</f>
        <v/>
      </c>
    </row>
    <row r="76" spans="1:18" x14ac:dyDescent="0.2">
      <c r="A76">
        <f>Eingabe!B101</f>
        <v>0</v>
      </c>
      <c r="B76" s="1" t="str">
        <f>IF(Eingabe!D101="","",ROUND(((Eingabe!$G$43-Eingabe!C101)+1)/365,0))</f>
        <v/>
      </c>
      <c r="C76" s="3">
        <f t="shared" si="0"/>
        <v>0</v>
      </c>
      <c r="D76" s="1">
        <f>IF(Eingabe!C101="",0,ROUND(((Eingabe!$G$43-Eingabe!D101)+1)/365,0))</f>
        <v>0</v>
      </c>
      <c r="E76" s="3">
        <f>IF(Eingabe!D101="",0,(D76*$E$20))</f>
        <v>0</v>
      </c>
      <c r="F76" s="3">
        <f>IF(Eingabe!E101="",0,IF(Eingabe!E101&lt;1,0,1))*$F$20</f>
        <v>0</v>
      </c>
      <c r="G76" s="3">
        <f>IF(Eingabe!F101="",0,Eingabe!F101*$H$20)</f>
        <v>0</v>
      </c>
      <c r="H76" s="3">
        <f>IF(Eingabe!G101="",0,IF(Eingabe!G101="nein",0,1))*$H$20</f>
        <v>0</v>
      </c>
      <c r="I76" s="3">
        <f>IF(Eingabe!H101="",0,IF(Eingabe!H101="nein",0,1))*$I$20</f>
        <v>0</v>
      </c>
      <c r="J76" s="137" t="str">
        <f>IF(Eingabe!B101="","",C76+E76+F76+G76+H76+I76)</f>
        <v/>
      </c>
      <c r="K76" s="57">
        <f>Eingabe!I101</f>
        <v>0</v>
      </c>
      <c r="L76" t="str">
        <f t="shared" si="2"/>
        <v/>
      </c>
      <c r="M76" t="str">
        <f>IF(Eingabe!D101="","",ROUND((($J$16-Eingabe!D101)/365),0))</f>
        <v/>
      </c>
      <c r="N76" s="1" t="str">
        <f>IF(Eingabe!D101="","",VLOOKUP(M76,KFrist!$A$2:$B$103,2))</f>
        <v/>
      </c>
      <c r="O76" s="78" t="str">
        <f>IF(Eingabe!D101="","",EOMONTH($J$16,N76))</f>
        <v/>
      </c>
      <c r="P76" s="78" t="str">
        <f>IF(Eingabe!D101="","","15"&amp;TEXT(O76,".MM.JJJJ"))</f>
        <v/>
      </c>
      <c r="Q76" s="32" t="str">
        <f>IF(Eingabe!D101="","",IF(M76&lt;2,IF(O76-$J$16&gt;14,P76,O76),O76))</f>
        <v/>
      </c>
      <c r="R76" s="78" t="str">
        <f>IF(Eingabe!D101="","",IF(M76&lt;2,Q76-14,Q76-(N76*30)))</f>
        <v/>
      </c>
    </row>
    <row r="77" spans="1:18" x14ac:dyDescent="0.2">
      <c r="A77">
        <f>Eingabe!B102</f>
        <v>0</v>
      </c>
      <c r="B77" s="1" t="str">
        <f>IF(Eingabe!D102="","",ROUND(((Eingabe!$G$43-Eingabe!C102)+1)/365,0))</f>
        <v/>
      </c>
      <c r="C77" s="3">
        <f t="shared" si="0"/>
        <v>0</v>
      </c>
      <c r="D77" s="1">
        <f>IF(Eingabe!C102="",0,ROUND(((Eingabe!$G$43-Eingabe!D102)+1)/365,0))</f>
        <v>0</v>
      </c>
      <c r="E77" s="3">
        <f>IF(Eingabe!D102="",0,(D77*$E$20))</f>
        <v>0</v>
      </c>
      <c r="F77" s="3">
        <f>IF(Eingabe!E102="",0,IF(Eingabe!E102&lt;1,0,1))*$F$20</f>
        <v>0</v>
      </c>
      <c r="G77" s="3">
        <f>IF(Eingabe!F102="",0,Eingabe!F102*$H$20)</f>
        <v>0</v>
      </c>
      <c r="H77" s="3">
        <f>IF(Eingabe!G102="",0,IF(Eingabe!G102="nein",0,1))*$H$20</f>
        <v>0</v>
      </c>
      <c r="I77" s="3">
        <f>IF(Eingabe!H102="",0,IF(Eingabe!H102="nein",0,1))*$I$20</f>
        <v>0</v>
      </c>
      <c r="J77" s="137" t="str">
        <f>IF(Eingabe!B102="","",C77+E77+F77+G77+H77+I77)</f>
        <v/>
      </c>
      <c r="K77" s="57">
        <f>Eingabe!I102</f>
        <v>0</v>
      </c>
      <c r="L77" t="str">
        <f t="shared" si="2"/>
        <v/>
      </c>
      <c r="M77" t="str">
        <f>IF(Eingabe!D102="","",ROUND((($J$16-Eingabe!D102)/365),0))</f>
        <v/>
      </c>
      <c r="N77" s="1" t="str">
        <f>IF(Eingabe!D102="","",VLOOKUP(M77,KFrist!$A$2:$B$103,2))</f>
        <v/>
      </c>
      <c r="O77" s="78" t="str">
        <f>IF(Eingabe!D102="","",EOMONTH($J$16,N77))</f>
        <v/>
      </c>
      <c r="P77" s="78" t="str">
        <f>IF(Eingabe!D102="","","15"&amp;TEXT(O77,".MM.JJJJ"))</f>
        <v/>
      </c>
      <c r="Q77" s="32" t="str">
        <f>IF(Eingabe!D102="","",IF(M77&lt;2,IF(O77-$J$16&gt;14,P77,O77),O77))</f>
        <v/>
      </c>
      <c r="R77" s="78" t="str">
        <f>IF(Eingabe!D102="","",IF(M77&lt;2,Q77-14,Q77-(N77*30)))</f>
        <v/>
      </c>
    </row>
    <row r="78" spans="1:18" x14ac:dyDescent="0.2">
      <c r="A78">
        <f>Eingabe!B103</f>
        <v>0</v>
      </c>
      <c r="B78" s="1" t="str">
        <f>IF(Eingabe!D103="","",ROUND(((Eingabe!$G$43-Eingabe!C103)+1)/365,0))</f>
        <v/>
      </c>
      <c r="C78" s="3">
        <f t="shared" si="0"/>
        <v>0</v>
      </c>
      <c r="D78" s="1">
        <f>IF(Eingabe!C103="",0,ROUND(((Eingabe!$G$43-Eingabe!D103)+1)/365,0))</f>
        <v>0</v>
      </c>
      <c r="E78" s="3">
        <f>IF(Eingabe!D103="",0,(D78*$E$20))</f>
        <v>0</v>
      </c>
      <c r="F78" s="3">
        <f>IF(Eingabe!E103="",0,IF(Eingabe!E103&lt;1,0,1))*$F$20</f>
        <v>0</v>
      </c>
      <c r="G78" s="3">
        <f>IF(Eingabe!F103="",0,Eingabe!F103*$H$20)</f>
        <v>0</v>
      </c>
      <c r="H78" s="3">
        <f>IF(Eingabe!G103="",0,IF(Eingabe!G103="nein",0,1))*$H$20</f>
        <v>0</v>
      </c>
      <c r="I78" s="3">
        <f>IF(Eingabe!H103="",0,IF(Eingabe!H103="nein",0,1))*$I$20</f>
        <v>0</v>
      </c>
      <c r="J78" s="137" t="str">
        <f>IF(Eingabe!B103="","",C78+E78+F78+G78+H78+I78)</f>
        <v/>
      </c>
      <c r="K78" s="57">
        <f>Eingabe!I103</f>
        <v>0</v>
      </c>
      <c r="L78" t="str">
        <f t="shared" si="2"/>
        <v/>
      </c>
      <c r="M78" t="str">
        <f>IF(Eingabe!D103="","",ROUND((($J$16-Eingabe!D103)/365),0))</f>
        <v/>
      </c>
      <c r="N78" s="1" t="str">
        <f>IF(Eingabe!D103="","",VLOOKUP(M78,KFrist!$A$2:$B$103,2))</f>
        <v/>
      </c>
      <c r="O78" s="78" t="str">
        <f>IF(Eingabe!D103="","",EOMONTH($J$16,N78))</f>
        <v/>
      </c>
      <c r="P78" s="78" t="str">
        <f>IF(Eingabe!D103="","","15"&amp;TEXT(O78,".MM.JJJJ"))</f>
        <v/>
      </c>
      <c r="Q78" s="32" t="str">
        <f>IF(Eingabe!D103="","",IF(M78&lt;2,IF(O78-$J$16&gt;14,P78,O78),O78))</f>
        <v/>
      </c>
      <c r="R78" s="78" t="str">
        <f>IF(Eingabe!D103="","",IF(M78&lt;2,Q78-14,Q78-(N78*30)))</f>
        <v/>
      </c>
    </row>
    <row r="79" spans="1:18" x14ac:dyDescent="0.2">
      <c r="A79">
        <f>Eingabe!B104</f>
        <v>0</v>
      </c>
      <c r="B79" s="1" t="str">
        <f>IF(Eingabe!D104="","",ROUND(((Eingabe!$G$43-Eingabe!C104)+1)/365,0))</f>
        <v/>
      </c>
      <c r="C79" s="3">
        <f t="shared" si="0"/>
        <v>0</v>
      </c>
      <c r="D79" s="1">
        <f>IF(Eingabe!C104="",0,ROUND(((Eingabe!$G$43-Eingabe!D104)+1)/365,0))</f>
        <v>0</v>
      </c>
      <c r="E79" s="3">
        <f>IF(Eingabe!D104="",0,(D79*$E$20))</f>
        <v>0</v>
      </c>
      <c r="F79" s="3">
        <f>IF(Eingabe!E104="",0,IF(Eingabe!E104&lt;1,0,1))*$F$20</f>
        <v>0</v>
      </c>
      <c r="G79" s="3">
        <f>IF(Eingabe!F104="",0,Eingabe!F104*$H$20)</f>
        <v>0</v>
      </c>
      <c r="H79" s="3">
        <f>IF(Eingabe!G104="",0,IF(Eingabe!G104="nein",0,1))*$H$20</f>
        <v>0</v>
      </c>
      <c r="I79" s="3">
        <f>IF(Eingabe!H104="",0,IF(Eingabe!H104="nein",0,1))*$I$20</f>
        <v>0</v>
      </c>
      <c r="J79" s="137" t="str">
        <f>IF(Eingabe!B104="","",C79+E79+F79+G79+H79+I79)</f>
        <v/>
      </c>
      <c r="K79" s="57">
        <f>Eingabe!I104</f>
        <v>0</v>
      </c>
      <c r="L79" t="str">
        <f t="shared" si="2"/>
        <v/>
      </c>
      <c r="M79" t="str">
        <f>IF(Eingabe!D104="","",ROUND((($J$16-Eingabe!D104)/365),0))</f>
        <v/>
      </c>
      <c r="N79" s="1" t="str">
        <f>IF(Eingabe!D104="","",VLOOKUP(M79,KFrist!$A$2:$B$103,2))</f>
        <v/>
      </c>
      <c r="O79" s="78" t="str">
        <f>IF(Eingabe!D104="","",EOMONTH($J$16,N79))</f>
        <v/>
      </c>
      <c r="P79" s="78" t="str">
        <f>IF(Eingabe!D104="","","15"&amp;TEXT(O79,".MM.JJJJ"))</f>
        <v/>
      </c>
      <c r="Q79" s="32" t="str">
        <f>IF(Eingabe!D104="","",IF(M79&lt;2,IF(O79-$J$16&gt;14,P79,O79),O79))</f>
        <v/>
      </c>
      <c r="R79" s="78" t="str">
        <f>IF(Eingabe!D104="","",IF(M79&lt;2,Q79-14,Q79-(N79*30)))</f>
        <v/>
      </c>
    </row>
    <row r="80" spans="1:18" x14ac:dyDescent="0.2">
      <c r="A80">
        <f>Eingabe!B105</f>
        <v>0</v>
      </c>
      <c r="B80" s="1" t="str">
        <f>IF(Eingabe!D105="","",ROUND(((Eingabe!$G$43-Eingabe!C105)+1)/365,0))</f>
        <v/>
      </c>
      <c r="C80" s="3">
        <f t="shared" si="0"/>
        <v>0</v>
      </c>
      <c r="D80" s="1">
        <f>IF(Eingabe!C105="",0,ROUND(((Eingabe!$G$43-Eingabe!D105)+1)/365,0))</f>
        <v>0</v>
      </c>
      <c r="E80" s="3">
        <f>IF(Eingabe!D105="",0,(D80*$E$20))</f>
        <v>0</v>
      </c>
      <c r="F80" s="3">
        <f>IF(Eingabe!E105="",0,IF(Eingabe!E105&lt;1,0,1))*$F$20</f>
        <v>0</v>
      </c>
      <c r="G80" s="3">
        <f>IF(Eingabe!F105="",0,Eingabe!F105*$H$20)</f>
        <v>0</v>
      </c>
      <c r="H80" s="3">
        <f>IF(Eingabe!G105="",0,IF(Eingabe!G105="nein",0,1))*$H$20</f>
        <v>0</v>
      </c>
      <c r="I80" s="3">
        <f>IF(Eingabe!H105="",0,IF(Eingabe!H105="nein",0,1))*$I$20</f>
        <v>0</v>
      </c>
      <c r="J80" s="137" t="str">
        <f>IF(Eingabe!B105="","",C80+E80+F80+G80+H80+I80)</f>
        <v/>
      </c>
      <c r="K80" s="57">
        <f>Eingabe!I105</f>
        <v>0</v>
      </c>
      <c r="L80" t="str">
        <f t="shared" si="2"/>
        <v/>
      </c>
      <c r="M80" t="str">
        <f>IF(Eingabe!D105="","",ROUND((($J$16-Eingabe!D105)/365),0))</f>
        <v/>
      </c>
      <c r="N80" s="1" t="str">
        <f>IF(Eingabe!D105="","",VLOOKUP(M80,KFrist!$A$2:$B$103,2))</f>
        <v/>
      </c>
      <c r="O80" s="78" t="str">
        <f>IF(Eingabe!D105="","",EOMONTH($J$16,N80))</f>
        <v/>
      </c>
      <c r="P80" s="78" t="str">
        <f>IF(Eingabe!D105="","","15"&amp;TEXT(O80,".MM.JJJJ"))</f>
        <v/>
      </c>
      <c r="Q80" s="32" t="str">
        <f>IF(Eingabe!D105="","",IF(M80&lt;2,IF(O80-$J$16&gt;14,P80,O80),O80))</f>
        <v/>
      </c>
      <c r="R80" s="78" t="str">
        <f>IF(Eingabe!D105="","",IF(M80&lt;2,Q80-14,Q80-(N80*30)))</f>
        <v/>
      </c>
    </row>
    <row r="81" spans="1:18" x14ac:dyDescent="0.2">
      <c r="A81">
        <f>Eingabe!B106</f>
        <v>0</v>
      </c>
      <c r="B81" s="1" t="str">
        <f>IF(Eingabe!D106="","",ROUND(((Eingabe!$G$43-Eingabe!C106)+1)/365,0))</f>
        <v/>
      </c>
      <c r="C81" s="3">
        <f t="shared" si="0"/>
        <v>0</v>
      </c>
      <c r="D81" s="1">
        <f>IF(Eingabe!C106="",0,ROUND(((Eingabe!$G$43-Eingabe!D106)+1)/365,0))</f>
        <v>0</v>
      </c>
      <c r="E81" s="3">
        <f>IF(Eingabe!D106="",0,(D81*$E$20))</f>
        <v>0</v>
      </c>
      <c r="F81" s="3">
        <f>IF(Eingabe!E106="",0,IF(Eingabe!E106&lt;1,0,1))*$F$20</f>
        <v>0</v>
      </c>
      <c r="G81" s="3">
        <f>IF(Eingabe!F106="",0,Eingabe!F106*$H$20)</f>
        <v>0</v>
      </c>
      <c r="H81" s="3">
        <f>IF(Eingabe!G106="",0,IF(Eingabe!G106="nein",0,1))*$H$20</f>
        <v>0</v>
      </c>
      <c r="I81" s="3">
        <f>IF(Eingabe!H106="",0,IF(Eingabe!H106="nein",0,1))*$I$20</f>
        <v>0</v>
      </c>
      <c r="J81" s="137" t="str">
        <f>IF(Eingabe!B106="","",C81+E81+F81+G81+H81+I81)</f>
        <v/>
      </c>
      <c r="K81" s="57">
        <f>Eingabe!I106</f>
        <v>0</v>
      </c>
      <c r="L81" t="str">
        <f t="shared" si="2"/>
        <v/>
      </c>
      <c r="M81" t="str">
        <f>IF(Eingabe!D106="","",ROUND((($J$16-Eingabe!D106)/365),0))</f>
        <v/>
      </c>
      <c r="N81" s="1" t="str">
        <f>IF(Eingabe!D106="","",VLOOKUP(M81,KFrist!$A$2:$B$103,2))</f>
        <v/>
      </c>
      <c r="O81" s="78" t="str">
        <f>IF(Eingabe!D106="","",EOMONTH($J$16,N81))</f>
        <v/>
      </c>
      <c r="P81" s="78" t="str">
        <f>IF(Eingabe!D106="","","15"&amp;TEXT(O81,".MM.JJJJ"))</f>
        <v/>
      </c>
      <c r="Q81" s="32" t="str">
        <f>IF(Eingabe!D106="","",IF(M81&lt;2,IF(O81-$J$16&gt;14,P81,O81),O81))</f>
        <v/>
      </c>
      <c r="R81" s="78" t="str">
        <f>IF(Eingabe!D106="","",IF(M81&lt;2,Q81-14,Q81-(N81*30)))</f>
        <v/>
      </c>
    </row>
    <row r="82" spans="1:18" x14ac:dyDescent="0.2">
      <c r="A82">
        <f>Eingabe!B107</f>
        <v>0</v>
      </c>
      <c r="B82" s="1" t="str">
        <f>IF(Eingabe!D107="","",ROUND(((Eingabe!$G$43-Eingabe!C107)+1)/365,0))</f>
        <v/>
      </c>
      <c r="C82" s="3">
        <f t="shared" si="0"/>
        <v>0</v>
      </c>
      <c r="D82" s="1">
        <f>IF(Eingabe!C107="",0,ROUND(((Eingabe!$G$43-Eingabe!D107)+1)/365,0))</f>
        <v>0</v>
      </c>
      <c r="E82" s="3">
        <f>IF(Eingabe!D107="",0,(D82*$E$20))</f>
        <v>0</v>
      </c>
      <c r="F82" s="3">
        <f>IF(Eingabe!E107="",0,IF(Eingabe!E107&lt;1,0,1))*$F$20</f>
        <v>0</v>
      </c>
      <c r="G82" s="3">
        <f>IF(Eingabe!F107="",0,Eingabe!F107*$H$20)</f>
        <v>0</v>
      </c>
      <c r="H82" s="3">
        <f>IF(Eingabe!G107="",0,IF(Eingabe!G107="nein",0,1))*$H$20</f>
        <v>0</v>
      </c>
      <c r="I82" s="3">
        <f>IF(Eingabe!H107="",0,IF(Eingabe!H107="nein",0,1))*$I$20</f>
        <v>0</v>
      </c>
      <c r="J82" s="137" t="str">
        <f>IF(Eingabe!B107="","",C82+E82+F82+G82+H82+I82)</f>
        <v/>
      </c>
      <c r="K82" s="57">
        <f>Eingabe!I107</f>
        <v>0</v>
      </c>
      <c r="L82" t="str">
        <f t="shared" si="2"/>
        <v/>
      </c>
      <c r="M82" t="str">
        <f>IF(Eingabe!D107="","",ROUND((($J$16-Eingabe!D107)/365),0))</f>
        <v/>
      </c>
      <c r="N82" s="1" t="str">
        <f>IF(Eingabe!D107="","",VLOOKUP(M82,KFrist!$A$2:$B$103,2))</f>
        <v/>
      </c>
      <c r="O82" s="78" t="str">
        <f>IF(Eingabe!D107="","",EOMONTH($J$16,N82))</f>
        <v/>
      </c>
      <c r="P82" s="78" t="str">
        <f>IF(Eingabe!D107="","","15"&amp;TEXT(O82,".MM.JJJJ"))</f>
        <v/>
      </c>
      <c r="Q82" s="32" t="str">
        <f>IF(Eingabe!D107="","",IF(M82&lt;2,IF(O82-$J$16&gt;14,P82,O82),O82))</f>
        <v/>
      </c>
      <c r="R82" s="78" t="str">
        <f>IF(Eingabe!D107="","",IF(M82&lt;2,Q82-14,Q82-(N82*30)))</f>
        <v/>
      </c>
    </row>
    <row r="83" spans="1:18" x14ac:dyDescent="0.2">
      <c r="A83">
        <f>Eingabe!B108</f>
        <v>0</v>
      </c>
      <c r="B83" s="1" t="str">
        <f>IF(Eingabe!D108="","",ROUND(((Eingabe!$G$43-Eingabe!C108)+1)/365,0))</f>
        <v/>
      </c>
      <c r="C83" s="3">
        <f t="shared" si="0"/>
        <v>0</v>
      </c>
      <c r="D83" s="1">
        <f>IF(Eingabe!C108="",0,ROUND(((Eingabe!$G$43-Eingabe!D108)+1)/365,0))</f>
        <v>0</v>
      </c>
      <c r="E83" s="3">
        <f>IF(Eingabe!D108="",0,(D83*$E$20))</f>
        <v>0</v>
      </c>
      <c r="F83" s="3">
        <f>IF(Eingabe!E108="",0,IF(Eingabe!E108&lt;1,0,1))*$F$20</f>
        <v>0</v>
      </c>
      <c r="G83" s="3">
        <f>IF(Eingabe!F108="",0,Eingabe!F108*$H$20)</f>
        <v>0</v>
      </c>
      <c r="H83" s="3">
        <f>IF(Eingabe!G108="",0,IF(Eingabe!G108="nein",0,1))*$H$20</f>
        <v>0</v>
      </c>
      <c r="I83" s="3">
        <f>IF(Eingabe!H108="",0,IF(Eingabe!H108="nein",0,1))*$I$20</f>
        <v>0</v>
      </c>
      <c r="J83" s="137" t="str">
        <f>IF(Eingabe!B108="","",C83+E83+F83+G83+H83+I83)</f>
        <v/>
      </c>
      <c r="K83" s="57">
        <f>Eingabe!I108</f>
        <v>0</v>
      </c>
      <c r="L83" t="str">
        <f t="shared" si="2"/>
        <v/>
      </c>
      <c r="M83" t="str">
        <f>IF(Eingabe!D108="","",ROUND((($J$16-Eingabe!D108)/365),0))</f>
        <v/>
      </c>
      <c r="N83" s="1" t="str">
        <f>IF(Eingabe!D108="","",VLOOKUP(M83,KFrist!$A$2:$B$103,2))</f>
        <v/>
      </c>
      <c r="O83" s="78" t="str">
        <f>IF(Eingabe!D108="","",EOMONTH($J$16,N83))</f>
        <v/>
      </c>
      <c r="P83" s="78" t="str">
        <f>IF(Eingabe!D108="","","15"&amp;TEXT(O83,".MM.JJJJ"))</f>
        <v/>
      </c>
      <c r="Q83" s="32" t="str">
        <f>IF(Eingabe!D108="","",IF(M83&lt;2,IF(O83-$J$16&gt;14,P83,O83),O83))</f>
        <v/>
      </c>
      <c r="R83" s="78" t="str">
        <f>IF(Eingabe!D108="","",IF(M83&lt;2,Q83-14,Q83-(N83*30)))</f>
        <v/>
      </c>
    </row>
    <row r="84" spans="1:18" x14ac:dyDescent="0.2">
      <c r="A84">
        <f>Eingabe!B109</f>
        <v>0</v>
      </c>
      <c r="B84" s="1" t="str">
        <f>IF(Eingabe!D109="","",ROUND(((Eingabe!$G$43-Eingabe!C109)+1)/365,0))</f>
        <v/>
      </c>
      <c r="C84" s="3">
        <f t="shared" si="0"/>
        <v>0</v>
      </c>
      <c r="D84" s="1">
        <f>IF(Eingabe!C109="",0,ROUND(((Eingabe!$G$43-Eingabe!D109)+1)/365,0))</f>
        <v>0</v>
      </c>
      <c r="E84" s="3">
        <f>IF(Eingabe!D109="",0,(D84*$E$20))</f>
        <v>0</v>
      </c>
      <c r="F84" s="3">
        <f>IF(Eingabe!E109="",0,IF(Eingabe!E109&lt;1,0,1))*$F$20</f>
        <v>0</v>
      </c>
      <c r="G84" s="3">
        <f>IF(Eingabe!F109="",0,Eingabe!F109*$H$20)</f>
        <v>0</v>
      </c>
      <c r="H84" s="3">
        <f>IF(Eingabe!G109="",0,IF(Eingabe!G109="nein",0,1))*$H$20</f>
        <v>0</v>
      </c>
      <c r="I84" s="3">
        <f>IF(Eingabe!H109="",0,IF(Eingabe!H109="nein",0,1))*$I$20</f>
        <v>0</v>
      </c>
      <c r="J84" s="137" t="str">
        <f>IF(Eingabe!B109="","",C84+E84+F84+G84+H84+I84)</f>
        <v/>
      </c>
      <c r="K84" s="57">
        <f>Eingabe!I109</f>
        <v>0</v>
      </c>
      <c r="L84" t="str">
        <f t="shared" si="2"/>
        <v/>
      </c>
      <c r="M84" t="str">
        <f>IF(Eingabe!D109="","",ROUND((($J$16-Eingabe!D109)/365),0))</f>
        <v/>
      </c>
      <c r="N84" s="1" t="str">
        <f>IF(Eingabe!D109="","",VLOOKUP(M84,KFrist!$A$2:$B$103,2))</f>
        <v/>
      </c>
      <c r="O84" s="78" t="str">
        <f>IF(Eingabe!D109="","",EOMONTH($J$16,N84))</f>
        <v/>
      </c>
      <c r="P84" s="78" t="str">
        <f>IF(Eingabe!D109="","","15"&amp;TEXT(O84,".MM.JJJJ"))</f>
        <v/>
      </c>
      <c r="Q84" s="32" t="str">
        <f>IF(Eingabe!D109="","",IF(M84&lt;2,IF(O84-$J$16&gt;14,P84,O84),O84))</f>
        <v/>
      </c>
      <c r="R84" s="78" t="str">
        <f>IF(Eingabe!D109="","",IF(M84&lt;2,Q84-14,Q84-(N84*30)))</f>
        <v/>
      </c>
    </row>
    <row r="85" spans="1:18" x14ac:dyDescent="0.2">
      <c r="A85">
        <f>Eingabe!B110</f>
        <v>0</v>
      </c>
      <c r="B85" s="1" t="str">
        <f>IF(Eingabe!D110="","",ROUND(((Eingabe!$G$43-Eingabe!C110)+1)/365,0))</f>
        <v/>
      </c>
      <c r="C85" s="3">
        <f t="shared" si="0"/>
        <v>0</v>
      </c>
      <c r="D85" s="1">
        <f>IF(Eingabe!C110="",0,ROUND(((Eingabe!$G$43-Eingabe!D110)+1)/365,0))</f>
        <v>0</v>
      </c>
      <c r="E85" s="3">
        <f>IF(Eingabe!D110="",0,(D85*$E$20))</f>
        <v>0</v>
      </c>
      <c r="F85" s="3">
        <f>IF(Eingabe!E110="",0,IF(Eingabe!E110&lt;1,0,1))*$F$20</f>
        <v>0</v>
      </c>
      <c r="G85" s="3">
        <f>IF(Eingabe!F110="",0,Eingabe!F110*$H$20)</f>
        <v>0</v>
      </c>
      <c r="H85" s="3">
        <f>IF(Eingabe!G110="",0,IF(Eingabe!G110="nein",0,1))*$H$20</f>
        <v>0</v>
      </c>
      <c r="I85" s="3">
        <f>IF(Eingabe!H110="",0,IF(Eingabe!H110="nein",0,1))*$I$20</f>
        <v>0</v>
      </c>
      <c r="J85" s="137" t="str">
        <f>IF(Eingabe!B110="","",C85+E85+F85+G85+H85+I85)</f>
        <v/>
      </c>
      <c r="K85" s="57">
        <f>Eingabe!I110</f>
        <v>0</v>
      </c>
      <c r="L85" t="str">
        <f t="shared" si="2"/>
        <v/>
      </c>
      <c r="M85" t="str">
        <f>IF(Eingabe!D110="","",ROUND((($J$16-Eingabe!D110)/365),0))</f>
        <v/>
      </c>
      <c r="N85" s="1" t="str">
        <f>IF(Eingabe!D110="","",VLOOKUP(M85,KFrist!$A$2:$B$103,2))</f>
        <v/>
      </c>
      <c r="O85" s="78" t="str">
        <f>IF(Eingabe!D110="","",EOMONTH($J$16,N85))</f>
        <v/>
      </c>
      <c r="P85" s="78" t="str">
        <f>IF(Eingabe!D110="","","15"&amp;TEXT(O85,".MM.JJJJ"))</f>
        <v/>
      </c>
      <c r="Q85" s="32" t="str">
        <f>IF(Eingabe!D110="","",IF(M85&lt;2,IF(O85-$J$16&gt;14,P85,O85),O85))</f>
        <v/>
      </c>
      <c r="R85" s="78" t="str">
        <f>IF(Eingabe!D110="","",IF(M85&lt;2,Q85-14,Q85-(N85*30)))</f>
        <v/>
      </c>
    </row>
    <row r="86" spans="1:18" x14ac:dyDescent="0.2">
      <c r="A86">
        <f>Eingabe!B111</f>
        <v>0</v>
      </c>
      <c r="B86" s="1" t="str">
        <f>IF(Eingabe!D111="","",ROUND(((Eingabe!$G$43-Eingabe!C111)+1)/365,0))</f>
        <v/>
      </c>
      <c r="C86" s="3">
        <f t="shared" si="0"/>
        <v>0</v>
      </c>
      <c r="D86" s="1">
        <f>IF(Eingabe!C111="",0,ROUND(((Eingabe!$G$43-Eingabe!D111)+1)/365,0))</f>
        <v>0</v>
      </c>
      <c r="E86" s="3">
        <f>IF(Eingabe!D111="",0,(D86*$E$20))</f>
        <v>0</v>
      </c>
      <c r="F86" s="3">
        <f>IF(Eingabe!E111="",0,IF(Eingabe!E111&lt;1,0,1))*$F$20</f>
        <v>0</v>
      </c>
      <c r="G86" s="3">
        <f>IF(Eingabe!F111="",0,Eingabe!F111*$H$20)</f>
        <v>0</v>
      </c>
      <c r="H86" s="3">
        <f>IF(Eingabe!G111="",0,IF(Eingabe!G111="nein",0,1))*$H$20</f>
        <v>0</v>
      </c>
      <c r="I86" s="3">
        <f>IF(Eingabe!H111="",0,IF(Eingabe!H111="nein",0,1))*$I$20</f>
        <v>0</v>
      </c>
      <c r="J86" s="137" t="str">
        <f>IF(Eingabe!B111="","",C86+E86+F86+G86+H86+I86)</f>
        <v/>
      </c>
      <c r="K86" s="57">
        <f>Eingabe!I111</f>
        <v>0</v>
      </c>
      <c r="L86" t="str">
        <f t="shared" si="2"/>
        <v/>
      </c>
      <c r="M86" t="str">
        <f>IF(Eingabe!D111="","",ROUND((($J$16-Eingabe!D111)/365),0))</f>
        <v/>
      </c>
      <c r="N86" s="1" t="str">
        <f>IF(Eingabe!D111="","",VLOOKUP(M86,KFrist!$A$2:$B$103,2))</f>
        <v/>
      </c>
      <c r="O86" s="78" t="str">
        <f>IF(Eingabe!D111="","",EOMONTH($J$16,N86))</f>
        <v/>
      </c>
      <c r="P86" s="78" t="str">
        <f>IF(Eingabe!D111="","","15"&amp;TEXT(O86,".MM.JJJJ"))</f>
        <v/>
      </c>
      <c r="Q86" s="32" t="str">
        <f>IF(Eingabe!D111="","",IF(M86&lt;2,IF(O86-$J$16&gt;14,P86,O86),O86))</f>
        <v/>
      </c>
      <c r="R86" s="78" t="str">
        <f>IF(Eingabe!D111="","",IF(M86&lt;2,Q86-14,Q86-(N86*30)))</f>
        <v/>
      </c>
    </row>
    <row r="87" spans="1:18" x14ac:dyDescent="0.2">
      <c r="A87">
        <f>Eingabe!B112</f>
        <v>0</v>
      </c>
      <c r="B87" s="1" t="str">
        <f>IF(Eingabe!D112="","",ROUND(((Eingabe!$G$43-Eingabe!C112)+1)/365,0))</f>
        <v/>
      </c>
      <c r="C87" s="3">
        <f t="shared" ref="C87:C122" si="3">IF(B87&lt;18,0,IF(B87="",0,(B87-$C$19))*$C$20)</f>
        <v>0</v>
      </c>
      <c r="D87" s="1">
        <f>IF(Eingabe!C112="",0,ROUND(((Eingabe!$G$43-Eingabe!D112)+1)/365,0))</f>
        <v>0</v>
      </c>
      <c r="E87" s="3">
        <f>IF(Eingabe!D112="",0,(D87*$E$20))</f>
        <v>0</v>
      </c>
      <c r="F87" s="3">
        <f>IF(Eingabe!E112="",0,IF(Eingabe!E112&lt;1,0,1))*$F$20</f>
        <v>0</v>
      </c>
      <c r="G87" s="3">
        <f>IF(Eingabe!F112="",0,Eingabe!F112*$H$20)</f>
        <v>0</v>
      </c>
      <c r="H87" s="3">
        <f>IF(Eingabe!G112="",0,IF(Eingabe!G112="nein",0,1))*$H$20</f>
        <v>0</v>
      </c>
      <c r="I87" s="3">
        <f>IF(Eingabe!H112="",0,IF(Eingabe!H112="nein",0,1))*$I$20</f>
        <v>0</v>
      </c>
      <c r="J87" s="137" t="str">
        <f>IF(Eingabe!B112="","",C87+E87+F87+G87+H87+I87)</f>
        <v/>
      </c>
      <c r="K87" s="57">
        <f>Eingabe!I112</f>
        <v>0</v>
      </c>
      <c r="L87" t="str">
        <f t="shared" si="2"/>
        <v/>
      </c>
      <c r="M87" t="str">
        <f>IF(Eingabe!D112="","",ROUND((($J$16-Eingabe!D112)/365),0))</f>
        <v/>
      </c>
      <c r="N87" s="1" t="str">
        <f>IF(Eingabe!D112="","",VLOOKUP(M87,KFrist!$A$2:$B$103,2))</f>
        <v/>
      </c>
      <c r="O87" s="78" t="str">
        <f>IF(Eingabe!D112="","",EOMONTH($J$16,N87))</f>
        <v/>
      </c>
      <c r="P87" s="78" t="str">
        <f>IF(Eingabe!D112="","","15"&amp;TEXT(O87,".MM.JJJJ"))</f>
        <v/>
      </c>
      <c r="Q87" s="32" t="str">
        <f>IF(Eingabe!D112="","",IF(M87&lt;2,IF(O87-$J$16&gt;14,P87,O87),O87))</f>
        <v/>
      </c>
      <c r="R87" s="78" t="str">
        <f>IF(Eingabe!D112="","",IF(M87&lt;2,Q87-14,Q87-(N87*30)))</f>
        <v/>
      </c>
    </row>
    <row r="88" spans="1:18" x14ac:dyDescent="0.2">
      <c r="A88">
        <f>Eingabe!B113</f>
        <v>0</v>
      </c>
      <c r="B88" s="1" t="str">
        <f>IF(Eingabe!D113="","",ROUND(((Eingabe!$G$43-Eingabe!C113)+1)/365,0))</f>
        <v/>
      </c>
      <c r="C88" s="3">
        <f t="shared" si="3"/>
        <v>0</v>
      </c>
      <c r="D88" s="1">
        <f>IF(Eingabe!C113="",0,ROUND(((Eingabe!$G$43-Eingabe!D113)+1)/365,0))</f>
        <v>0</v>
      </c>
      <c r="E88" s="3">
        <f>IF(Eingabe!D113="",0,(D88*$E$20))</f>
        <v>0</v>
      </c>
      <c r="F88" s="3">
        <f>IF(Eingabe!E113="",0,IF(Eingabe!E113&lt;1,0,1))*$F$20</f>
        <v>0</v>
      </c>
      <c r="G88" s="3">
        <f>IF(Eingabe!F113="",0,Eingabe!F113*$H$20)</f>
        <v>0</v>
      </c>
      <c r="H88" s="3">
        <f>IF(Eingabe!G113="",0,IF(Eingabe!G113="nein",0,1))*$H$20</f>
        <v>0</v>
      </c>
      <c r="I88" s="3">
        <f>IF(Eingabe!H113="",0,IF(Eingabe!H113="nein",0,1))*$I$20</f>
        <v>0</v>
      </c>
      <c r="J88" s="137" t="str">
        <f>IF(Eingabe!B113="","",C88+E88+F88+G88+H88+I88)</f>
        <v/>
      </c>
      <c r="K88" s="57">
        <f>Eingabe!I113</f>
        <v>0</v>
      </c>
      <c r="L88" t="str">
        <f t="shared" si="2"/>
        <v/>
      </c>
      <c r="M88" t="str">
        <f>IF(Eingabe!D113="","",ROUND((($J$16-Eingabe!D113)/365),0))</f>
        <v/>
      </c>
      <c r="N88" s="1" t="str">
        <f>IF(Eingabe!D113="","",VLOOKUP(M88,KFrist!$A$2:$B$103,2))</f>
        <v/>
      </c>
      <c r="O88" s="78" t="str">
        <f>IF(Eingabe!D113="","",EOMONTH($J$16,N88))</f>
        <v/>
      </c>
      <c r="P88" s="78" t="str">
        <f>IF(Eingabe!D113="","","15"&amp;TEXT(O88,".MM.JJJJ"))</f>
        <v/>
      </c>
      <c r="Q88" s="32" t="str">
        <f>IF(Eingabe!D113="","",IF(M88&lt;2,IF(O88-$J$16&gt;14,P88,O88),O88))</f>
        <v/>
      </c>
      <c r="R88" s="78" t="str">
        <f>IF(Eingabe!D113="","",IF(M88&lt;2,Q88-14,Q88-(N88*30)))</f>
        <v/>
      </c>
    </row>
    <row r="89" spans="1:18" x14ac:dyDescent="0.2">
      <c r="A89">
        <f>Eingabe!B114</f>
        <v>0</v>
      </c>
      <c r="B89" s="1" t="str">
        <f>IF(Eingabe!D114="","",ROUND(((Eingabe!$G$43-Eingabe!C114)+1)/365,0))</f>
        <v/>
      </c>
      <c r="C89" s="3">
        <f t="shared" si="3"/>
        <v>0</v>
      </c>
      <c r="D89" s="1">
        <f>IF(Eingabe!C114="",0,ROUND(((Eingabe!$G$43-Eingabe!D114)+1)/365,0))</f>
        <v>0</v>
      </c>
      <c r="E89" s="3">
        <f>IF(Eingabe!D114="",0,(D89*$E$20))</f>
        <v>0</v>
      </c>
      <c r="F89" s="3">
        <f>IF(Eingabe!E114="",0,IF(Eingabe!E114&lt;1,0,1))*$F$20</f>
        <v>0</v>
      </c>
      <c r="G89" s="3">
        <f>IF(Eingabe!F114="",0,Eingabe!F114*$H$20)</f>
        <v>0</v>
      </c>
      <c r="H89" s="3">
        <f>IF(Eingabe!G114="",0,IF(Eingabe!G114="nein",0,1))*$H$20</f>
        <v>0</v>
      </c>
      <c r="I89" s="3">
        <f>IF(Eingabe!H114="",0,IF(Eingabe!H114="nein",0,1))*$I$20</f>
        <v>0</v>
      </c>
      <c r="J89" s="137" t="str">
        <f>IF(Eingabe!B114="","",C89+E89+F89+G89+H89+I89)</f>
        <v/>
      </c>
      <c r="K89" s="57">
        <f>Eingabe!I114</f>
        <v>0</v>
      </c>
      <c r="L89" t="str">
        <f t="shared" si="2"/>
        <v/>
      </c>
      <c r="M89" t="str">
        <f>IF(Eingabe!D114="","",ROUND((($J$16-Eingabe!D114)/365),0))</f>
        <v/>
      </c>
      <c r="N89" s="1" t="str">
        <f>IF(Eingabe!D114="","",VLOOKUP(M89,KFrist!$A$2:$B$103,2))</f>
        <v/>
      </c>
      <c r="O89" s="78" t="str">
        <f>IF(Eingabe!D114="","",EOMONTH($J$16,N89))</f>
        <v/>
      </c>
      <c r="P89" s="78" t="str">
        <f>IF(Eingabe!D114="","","15"&amp;TEXT(O89,".MM.JJJJ"))</f>
        <v/>
      </c>
      <c r="Q89" s="32" t="str">
        <f>IF(Eingabe!D114="","",IF(M89&lt;2,IF(O89-$J$16&gt;14,P89,O89),O89))</f>
        <v/>
      </c>
      <c r="R89" s="78" t="str">
        <f>IF(Eingabe!D114="","",IF(M89&lt;2,Q89-14,Q89-(N89*30)))</f>
        <v/>
      </c>
    </row>
    <row r="90" spans="1:18" x14ac:dyDescent="0.2">
      <c r="A90">
        <f>Eingabe!B115</f>
        <v>0</v>
      </c>
      <c r="B90" s="1" t="str">
        <f>IF(Eingabe!D115="","",ROUND(((Eingabe!$G$43-Eingabe!C115)+1)/365,0))</f>
        <v/>
      </c>
      <c r="C90" s="3">
        <f t="shared" si="3"/>
        <v>0</v>
      </c>
      <c r="D90" s="1">
        <f>IF(Eingabe!C115="",0,ROUND(((Eingabe!$G$43-Eingabe!D115)+1)/365,0))</f>
        <v>0</v>
      </c>
      <c r="E90" s="3">
        <f>IF(Eingabe!D115="",0,(D90*$E$20))</f>
        <v>0</v>
      </c>
      <c r="F90" s="3">
        <f>IF(Eingabe!E115="",0,IF(Eingabe!E115&lt;1,0,1))*$F$20</f>
        <v>0</v>
      </c>
      <c r="G90" s="3">
        <f>IF(Eingabe!F115="",0,Eingabe!F115*$H$20)</f>
        <v>0</v>
      </c>
      <c r="H90" s="3">
        <f>IF(Eingabe!G115="",0,IF(Eingabe!G115="nein",0,1))*$H$20</f>
        <v>0</v>
      </c>
      <c r="I90" s="3">
        <f>IF(Eingabe!H115="",0,IF(Eingabe!H115="nein",0,1))*$I$20</f>
        <v>0</v>
      </c>
      <c r="J90" s="137" t="str">
        <f>IF(Eingabe!B115="","",C90+E90+F90+G90+H90+I90)</f>
        <v/>
      </c>
      <c r="K90" s="57">
        <f>Eingabe!I115</f>
        <v>0</v>
      </c>
      <c r="L90" t="str">
        <f t="shared" si="2"/>
        <v/>
      </c>
      <c r="M90" t="str">
        <f>IF(Eingabe!D115="","",ROUND((($J$16-Eingabe!D115)/365),0))</f>
        <v/>
      </c>
      <c r="N90" s="1" t="str">
        <f>IF(Eingabe!D115="","",VLOOKUP(M90,KFrist!$A$2:$B$103,2))</f>
        <v/>
      </c>
      <c r="O90" s="78" t="str">
        <f>IF(Eingabe!D115="","",EOMONTH($J$16,N90))</f>
        <v/>
      </c>
      <c r="P90" s="78" t="str">
        <f>IF(Eingabe!D115="","","15"&amp;TEXT(O90,".MM.JJJJ"))</f>
        <v/>
      </c>
      <c r="Q90" s="32" t="str">
        <f>IF(Eingabe!D115="","",IF(M90&lt;2,IF(O90-$J$16&gt;14,P90,O90),O90))</f>
        <v/>
      </c>
      <c r="R90" s="78" t="str">
        <f>IF(Eingabe!D115="","",IF(M90&lt;2,Q90-14,Q90-(N90*30)))</f>
        <v/>
      </c>
    </row>
    <row r="91" spans="1:18" x14ac:dyDescent="0.2">
      <c r="A91">
        <f>Eingabe!B116</f>
        <v>0</v>
      </c>
      <c r="B91" s="1" t="str">
        <f>IF(Eingabe!D116="","",ROUND(((Eingabe!$G$43-Eingabe!C116)+1)/365,0))</f>
        <v/>
      </c>
      <c r="C91" s="3">
        <f t="shared" si="3"/>
        <v>0</v>
      </c>
      <c r="D91" s="1">
        <f>IF(Eingabe!C116="",0,ROUND(((Eingabe!$G$43-Eingabe!D116)+1)/365,0))</f>
        <v>0</v>
      </c>
      <c r="E91" s="3">
        <f>IF(Eingabe!D116="",0,(D91*$E$20))</f>
        <v>0</v>
      </c>
      <c r="F91" s="3">
        <f>IF(Eingabe!E116="",0,IF(Eingabe!E116&lt;1,0,1))*$F$20</f>
        <v>0</v>
      </c>
      <c r="G91" s="3">
        <f>IF(Eingabe!F116="",0,Eingabe!F116*$H$20)</f>
        <v>0</v>
      </c>
      <c r="H91" s="3">
        <f>IF(Eingabe!G116="",0,IF(Eingabe!G116="nein",0,1))*$H$20</f>
        <v>0</v>
      </c>
      <c r="I91" s="3">
        <f>IF(Eingabe!H116="",0,IF(Eingabe!H116="nein",0,1))*$I$20</f>
        <v>0</v>
      </c>
      <c r="J91" s="137" t="str">
        <f>IF(Eingabe!B116="","",C91+E91+F91+G91+H91+I91)</f>
        <v/>
      </c>
      <c r="K91" s="57">
        <f>Eingabe!I116</f>
        <v>0</v>
      </c>
      <c r="L91" t="str">
        <f t="shared" si="2"/>
        <v/>
      </c>
      <c r="M91" t="str">
        <f>IF(Eingabe!D116="","",ROUND((($J$16-Eingabe!D116)/365),0))</f>
        <v/>
      </c>
      <c r="N91" s="1" t="str">
        <f>IF(Eingabe!D116="","",VLOOKUP(M91,KFrist!$A$2:$B$103,2))</f>
        <v/>
      </c>
      <c r="O91" s="78" t="str">
        <f>IF(Eingabe!D116="","",EOMONTH($J$16,N91))</f>
        <v/>
      </c>
      <c r="P91" s="78" t="str">
        <f>IF(Eingabe!D116="","","15"&amp;TEXT(O91,".MM.JJJJ"))</f>
        <v/>
      </c>
      <c r="Q91" s="32" t="str">
        <f>IF(Eingabe!D116="","",IF(M91&lt;2,IF(O91-$J$16&gt;14,P91,O91),O91))</f>
        <v/>
      </c>
      <c r="R91" s="78" t="str">
        <f>IF(Eingabe!D116="","",IF(M91&lt;2,Q91-14,Q91-(N91*30)))</f>
        <v/>
      </c>
    </row>
    <row r="92" spans="1:18" x14ac:dyDescent="0.2">
      <c r="A92">
        <f>Eingabe!B117</f>
        <v>0</v>
      </c>
      <c r="B92" s="1" t="str">
        <f>IF(Eingabe!D117="","",ROUND(((Eingabe!$G$43-Eingabe!C117)+1)/365,0))</f>
        <v/>
      </c>
      <c r="C92" s="3">
        <f t="shared" si="3"/>
        <v>0</v>
      </c>
      <c r="D92" s="1">
        <f>IF(Eingabe!C117="",0,ROUND(((Eingabe!$G$43-Eingabe!D117)+1)/365,0))</f>
        <v>0</v>
      </c>
      <c r="E92" s="3">
        <f>IF(Eingabe!D117="",0,(D92*$E$20))</f>
        <v>0</v>
      </c>
      <c r="F92" s="3">
        <f>IF(Eingabe!E117="",0,IF(Eingabe!E117&lt;1,0,1))*$F$20</f>
        <v>0</v>
      </c>
      <c r="G92" s="3">
        <f>IF(Eingabe!F117="",0,Eingabe!F117*$H$20)</f>
        <v>0</v>
      </c>
      <c r="H92" s="3">
        <f>IF(Eingabe!G117="",0,IF(Eingabe!G117="nein",0,1))*$H$20</f>
        <v>0</v>
      </c>
      <c r="I92" s="3">
        <f>IF(Eingabe!H117="",0,IF(Eingabe!H117="nein",0,1))*$I$20</f>
        <v>0</v>
      </c>
      <c r="J92" s="137" t="str">
        <f>IF(Eingabe!B117="","",C92+E92+F92+G92+H92+I92)</f>
        <v/>
      </c>
      <c r="K92" s="57">
        <f>Eingabe!I117</f>
        <v>0</v>
      </c>
      <c r="L92" t="str">
        <f t="shared" si="2"/>
        <v/>
      </c>
      <c r="M92" t="str">
        <f>IF(Eingabe!D117="","",ROUND((($J$16-Eingabe!D117)/365),0))</f>
        <v/>
      </c>
      <c r="N92" s="1" t="str">
        <f>IF(Eingabe!D117="","",VLOOKUP(M92,KFrist!$A$2:$B$103,2))</f>
        <v/>
      </c>
      <c r="O92" s="78" t="str">
        <f>IF(Eingabe!D117="","",EOMONTH($J$16,N92))</f>
        <v/>
      </c>
      <c r="P92" s="78" t="str">
        <f>IF(Eingabe!D117="","","15"&amp;TEXT(O92,".MM.JJJJ"))</f>
        <v/>
      </c>
      <c r="Q92" s="32" t="str">
        <f>IF(Eingabe!D117="","",IF(M92&lt;2,IF(O92-$J$16&gt;14,P92,O92),O92))</f>
        <v/>
      </c>
      <c r="R92" s="78" t="str">
        <f>IF(Eingabe!D117="","",IF(M92&lt;2,Q92-14,Q92-(N92*30)))</f>
        <v/>
      </c>
    </row>
    <row r="93" spans="1:18" x14ac:dyDescent="0.2">
      <c r="A93">
        <f>Eingabe!B118</f>
        <v>0</v>
      </c>
      <c r="B93" s="1" t="str">
        <f>IF(Eingabe!D118="","",ROUND(((Eingabe!$G$43-Eingabe!C118)+1)/365,0))</f>
        <v/>
      </c>
      <c r="C93" s="3">
        <f t="shared" si="3"/>
        <v>0</v>
      </c>
      <c r="D93" s="1">
        <f>IF(Eingabe!C118="",0,ROUND(((Eingabe!$G$43-Eingabe!D118)+1)/365,0))</f>
        <v>0</v>
      </c>
      <c r="E93" s="3">
        <f>IF(Eingabe!D118="",0,(D93*$E$20))</f>
        <v>0</v>
      </c>
      <c r="F93" s="3">
        <f>IF(Eingabe!E118="",0,IF(Eingabe!E118&lt;1,0,1))*$F$20</f>
        <v>0</v>
      </c>
      <c r="G93" s="3">
        <f>IF(Eingabe!F118="",0,Eingabe!F118*$H$20)</f>
        <v>0</v>
      </c>
      <c r="H93" s="3">
        <f>IF(Eingabe!G118="",0,IF(Eingabe!G118="nein",0,1))*$H$20</f>
        <v>0</v>
      </c>
      <c r="I93" s="3">
        <f>IF(Eingabe!H118="",0,IF(Eingabe!H118="nein",0,1))*$I$20</f>
        <v>0</v>
      </c>
      <c r="J93" s="137" t="str">
        <f>IF(Eingabe!B118="","",C93+E93+F93+G93+H93+I93)</f>
        <v/>
      </c>
      <c r="K93" s="57">
        <f>Eingabe!I118</f>
        <v>0</v>
      </c>
      <c r="L93" t="str">
        <f t="shared" si="2"/>
        <v/>
      </c>
      <c r="M93" t="str">
        <f>IF(Eingabe!D118="","",ROUND((($J$16-Eingabe!D118)/365),0))</f>
        <v/>
      </c>
      <c r="N93" s="1" t="str">
        <f>IF(Eingabe!D118="","",VLOOKUP(M93,KFrist!$A$2:$B$103,2))</f>
        <v/>
      </c>
      <c r="O93" s="78" t="str">
        <f>IF(Eingabe!D118="","",EOMONTH($J$16,N93))</f>
        <v/>
      </c>
      <c r="P93" s="78" t="str">
        <f>IF(Eingabe!D118="","","15"&amp;TEXT(O93,".MM.JJJJ"))</f>
        <v/>
      </c>
      <c r="Q93" s="32" t="str">
        <f>IF(Eingabe!D118="","",IF(M93&lt;2,IF(O93-$J$16&gt;14,P93,O93),O93))</f>
        <v/>
      </c>
      <c r="R93" s="78" t="str">
        <f>IF(Eingabe!D118="","",IF(M93&lt;2,Q93-14,Q93-(N93*30)))</f>
        <v/>
      </c>
    </row>
    <row r="94" spans="1:18" x14ac:dyDescent="0.2">
      <c r="A94">
        <f>Eingabe!B119</f>
        <v>0</v>
      </c>
      <c r="B94" s="1" t="str">
        <f>IF(Eingabe!D119="","",ROUND(((Eingabe!$G$43-Eingabe!C119)+1)/365,0))</f>
        <v/>
      </c>
      <c r="C94" s="3">
        <f t="shared" si="3"/>
        <v>0</v>
      </c>
      <c r="D94" s="1">
        <f>IF(Eingabe!C119="",0,ROUND(((Eingabe!$G$43-Eingabe!D119)+1)/365,0))</f>
        <v>0</v>
      </c>
      <c r="E94" s="3">
        <f>IF(Eingabe!D119="",0,(D94*$E$20))</f>
        <v>0</v>
      </c>
      <c r="F94" s="3">
        <f>IF(Eingabe!E119="",0,IF(Eingabe!E119&lt;1,0,1))*$F$20</f>
        <v>0</v>
      </c>
      <c r="G94" s="3">
        <f>IF(Eingabe!F119="",0,Eingabe!F119*$H$20)</f>
        <v>0</v>
      </c>
      <c r="H94" s="3">
        <f>IF(Eingabe!G119="",0,IF(Eingabe!G119="nein",0,1))*$H$20</f>
        <v>0</v>
      </c>
      <c r="I94" s="3">
        <f>IF(Eingabe!H119="",0,IF(Eingabe!H119="nein",0,1))*$I$20</f>
        <v>0</v>
      </c>
      <c r="J94" s="137" t="str">
        <f>IF(Eingabe!B119="","",C94+E94+F94+G94+H94+I94)</f>
        <v/>
      </c>
      <c r="K94" s="57">
        <f>Eingabe!I119</f>
        <v>0</v>
      </c>
      <c r="L94" t="str">
        <f t="shared" si="2"/>
        <v/>
      </c>
      <c r="M94" t="str">
        <f>IF(Eingabe!D119="","",ROUND((($J$16-Eingabe!D119)/365),0))</f>
        <v/>
      </c>
      <c r="N94" s="1" t="str">
        <f>IF(Eingabe!D119="","",VLOOKUP(M94,KFrist!$A$2:$B$103,2))</f>
        <v/>
      </c>
      <c r="O94" s="78" t="str">
        <f>IF(Eingabe!D119="","",EOMONTH($J$16,N94))</f>
        <v/>
      </c>
      <c r="P94" s="78" t="str">
        <f>IF(Eingabe!D119="","","15"&amp;TEXT(O94,".MM.JJJJ"))</f>
        <v/>
      </c>
      <c r="Q94" s="32" t="str">
        <f>IF(Eingabe!D119="","",IF(M94&lt;2,IF(O94-$J$16&gt;14,P94,O94),O94))</f>
        <v/>
      </c>
      <c r="R94" s="78" t="str">
        <f>IF(Eingabe!D119="","",IF(M94&lt;2,Q94-14,Q94-(N94*30)))</f>
        <v/>
      </c>
    </row>
    <row r="95" spans="1:18" x14ac:dyDescent="0.2">
      <c r="A95">
        <f>Eingabe!B120</f>
        <v>0</v>
      </c>
      <c r="B95" s="1" t="str">
        <f>IF(Eingabe!D120="","",ROUND(((Eingabe!$G$43-Eingabe!C120)+1)/365,0))</f>
        <v/>
      </c>
      <c r="C95" s="3">
        <f t="shared" si="3"/>
        <v>0</v>
      </c>
      <c r="D95" s="1">
        <f>IF(Eingabe!C120="",0,ROUND(((Eingabe!$G$43-Eingabe!D120)+1)/365,0))</f>
        <v>0</v>
      </c>
      <c r="E95" s="3">
        <f>IF(Eingabe!D120="",0,(D95*$E$20))</f>
        <v>0</v>
      </c>
      <c r="F95" s="3">
        <f>IF(Eingabe!E120="",0,IF(Eingabe!E120&lt;1,0,1))*$F$20</f>
        <v>0</v>
      </c>
      <c r="G95" s="3">
        <f>IF(Eingabe!F120="",0,Eingabe!F120*$H$20)</f>
        <v>0</v>
      </c>
      <c r="H95" s="3">
        <f>IF(Eingabe!G120="",0,IF(Eingabe!G120="nein",0,1))*$H$20</f>
        <v>0</v>
      </c>
      <c r="I95" s="3">
        <f>IF(Eingabe!H120="",0,IF(Eingabe!H120="nein",0,1))*$I$20</f>
        <v>0</v>
      </c>
      <c r="J95" s="137" t="str">
        <f>IF(Eingabe!B120="","",C95+E95+F95+G95+H95+I95)</f>
        <v/>
      </c>
      <c r="K95" s="57">
        <f>Eingabe!I120</f>
        <v>0</v>
      </c>
      <c r="L95" t="str">
        <f t="shared" si="2"/>
        <v/>
      </c>
      <c r="M95" t="str">
        <f>IF(Eingabe!D120="","",ROUND((($J$16-Eingabe!D120)/365),0))</f>
        <v/>
      </c>
      <c r="N95" s="1" t="str">
        <f>IF(Eingabe!D120="","",VLOOKUP(M95,KFrist!$A$2:$B$103,2))</f>
        <v/>
      </c>
      <c r="O95" s="78" t="str">
        <f>IF(Eingabe!D120="","",EOMONTH($J$16,N95))</f>
        <v/>
      </c>
      <c r="P95" s="78" t="str">
        <f>IF(Eingabe!D120="","","15"&amp;TEXT(O95,".MM.JJJJ"))</f>
        <v/>
      </c>
      <c r="Q95" s="32" t="str">
        <f>IF(Eingabe!D120="","",IF(M95&lt;2,IF(O95-$J$16&gt;14,P95,O95),O95))</f>
        <v/>
      </c>
      <c r="R95" s="78" t="str">
        <f>IF(Eingabe!D120="","",IF(M95&lt;2,Q95-14,Q95-(N95*30)))</f>
        <v/>
      </c>
    </row>
    <row r="96" spans="1:18" x14ac:dyDescent="0.2">
      <c r="A96">
        <f>Eingabe!B121</f>
        <v>0</v>
      </c>
      <c r="B96" s="1" t="str">
        <f>IF(Eingabe!D121="","",ROUND(((Eingabe!$G$43-Eingabe!C121)+1)/365,0))</f>
        <v/>
      </c>
      <c r="C96" s="3">
        <f t="shared" si="3"/>
        <v>0</v>
      </c>
      <c r="D96" s="1">
        <f>IF(Eingabe!C121="",0,ROUND(((Eingabe!$G$43-Eingabe!D121)+1)/365,0))</f>
        <v>0</v>
      </c>
      <c r="E96" s="3">
        <f>IF(Eingabe!D121="",0,(D96*$E$20))</f>
        <v>0</v>
      </c>
      <c r="F96" s="3">
        <f>IF(Eingabe!E121="",0,IF(Eingabe!E121&lt;1,0,1))*$F$20</f>
        <v>0</v>
      </c>
      <c r="G96" s="3">
        <f>IF(Eingabe!F121="",0,Eingabe!F121*$H$20)</f>
        <v>0</v>
      </c>
      <c r="H96" s="3">
        <f>IF(Eingabe!G121="",0,IF(Eingabe!G121="nein",0,1))*$H$20</f>
        <v>0</v>
      </c>
      <c r="I96" s="3">
        <f>IF(Eingabe!H121="",0,IF(Eingabe!H121="nein",0,1))*$I$20</f>
        <v>0</v>
      </c>
      <c r="J96" s="137" t="str">
        <f>IF(Eingabe!B121="","",C96+E96+F96+G96+H96+I96)</f>
        <v/>
      </c>
      <c r="K96" s="57">
        <f>Eingabe!I121</f>
        <v>0</v>
      </c>
      <c r="L96" t="str">
        <f t="shared" si="2"/>
        <v/>
      </c>
      <c r="M96" t="str">
        <f>IF(Eingabe!D121="","",ROUND((($J$16-Eingabe!D121)/365),0))</f>
        <v/>
      </c>
      <c r="N96" s="1" t="str">
        <f>IF(Eingabe!D121="","",VLOOKUP(M96,KFrist!$A$2:$B$103,2))</f>
        <v/>
      </c>
      <c r="O96" s="78" t="str">
        <f>IF(Eingabe!D121="","",EOMONTH($J$16,N96))</f>
        <v/>
      </c>
      <c r="P96" s="78" t="str">
        <f>IF(Eingabe!D121="","","15"&amp;TEXT(O96,".MM.JJJJ"))</f>
        <v/>
      </c>
      <c r="Q96" s="32" t="str">
        <f>IF(Eingabe!D121="","",IF(M96&lt;2,IF(O96-$J$16&gt;14,P96,O96),O96))</f>
        <v/>
      </c>
      <c r="R96" s="78" t="str">
        <f>IF(Eingabe!D121="","",IF(M96&lt;2,Q96-14,Q96-(N96*30)))</f>
        <v/>
      </c>
    </row>
    <row r="97" spans="1:18" x14ac:dyDescent="0.2">
      <c r="A97">
        <f>Eingabe!B122</f>
        <v>0</v>
      </c>
      <c r="B97" s="1" t="str">
        <f>IF(Eingabe!D122="","",ROUND(((Eingabe!$G$43-Eingabe!C122)+1)/365,0))</f>
        <v/>
      </c>
      <c r="C97" s="3">
        <f t="shared" si="3"/>
        <v>0</v>
      </c>
      <c r="D97" s="1">
        <f>IF(Eingabe!C122="",0,ROUND(((Eingabe!$G$43-Eingabe!D122)+1)/365,0))</f>
        <v>0</v>
      </c>
      <c r="E97" s="3">
        <f>IF(Eingabe!D122="",0,(D97*$E$20))</f>
        <v>0</v>
      </c>
      <c r="F97" s="3">
        <f>IF(Eingabe!E122="",0,IF(Eingabe!E122&lt;1,0,1))*$F$20</f>
        <v>0</v>
      </c>
      <c r="G97" s="3">
        <f>IF(Eingabe!F122="",0,Eingabe!F122*$H$20)</f>
        <v>0</v>
      </c>
      <c r="H97" s="3">
        <f>IF(Eingabe!G122="",0,IF(Eingabe!G122="nein",0,1))*$H$20</f>
        <v>0</v>
      </c>
      <c r="I97" s="3">
        <f>IF(Eingabe!H122="",0,IF(Eingabe!H122="nein",0,1))*$I$20</f>
        <v>0</v>
      </c>
      <c r="J97" s="137" t="str">
        <f>IF(Eingabe!B122="","",C97+E97+F97+G97+H97+I97)</f>
        <v/>
      </c>
      <c r="K97" s="57">
        <f>Eingabe!I122</f>
        <v>0</v>
      </c>
      <c r="L97" t="str">
        <f t="shared" si="2"/>
        <v/>
      </c>
      <c r="M97" t="str">
        <f>IF(Eingabe!D122="","",ROUND((($J$16-Eingabe!D122)/365),0))</f>
        <v/>
      </c>
      <c r="N97" s="1" t="str">
        <f>IF(Eingabe!D122="","",VLOOKUP(M97,KFrist!$A$2:$B$103,2))</f>
        <v/>
      </c>
      <c r="O97" s="78" t="str">
        <f>IF(Eingabe!D122="","",EOMONTH($J$16,N97))</f>
        <v/>
      </c>
      <c r="P97" s="78" t="str">
        <f>IF(Eingabe!D122="","","15"&amp;TEXT(O97,".MM.JJJJ"))</f>
        <v/>
      </c>
      <c r="Q97" s="32" t="str">
        <f>IF(Eingabe!D122="","",IF(M97&lt;2,IF(O97-$J$16&gt;14,P97,O97),O97))</f>
        <v/>
      </c>
      <c r="R97" s="78" t="str">
        <f>IF(Eingabe!D122="","",IF(M97&lt;2,Q97-14,Q97-(N97*30)))</f>
        <v/>
      </c>
    </row>
    <row r="98" spans="1:18" x14ac:dyDescent="0.2">
      <c r="A98">
        <f>Eingabe!B123</f>
        <v>0</v>
      </c>
      <c r="B98" s="1" t="str">
        <f>IF(Eingabe!D123="","",ROUND(((Eingabe!$G$43-Eingabe!C123)+1)/365,0))</f>
        <v/>
      </c>
      <c r="C98" s="3">
        <f t="shared" si="3"/>
        <v>0</v>
      </c>
      <c r="D98" s="1">
        <f>IF(Eingabe!C123="",0,ROUND(((Eingabe!$G$43-Eingabe!D123)+1)/365,0))</f>
        <v>0</v>
      </c>
      <c r="E98" s="3">
        <f>IF(Eingabe!D123="",0,(D98*$E$20))</f>
        <v>0</v>
      </c>
      <c r="F98" s="3">
        <f>IF(Eingabe!E123="",0,IF(Eingabe!E123&lt;1,0,1))*$F$20</f>
        <v>0</v>
      </c>
      <c r="G98" s="3">
        <f>IF(Eingabe!F123="",0,Eingabe!F123*$H$20)</f>
        <v>0</v>
      </c>
      <c r="H98" s="3">
        <f>IF(Eingabe!G123="",0,IF(Eingabe!G123="nein",0,1))*$H$20</f>
        <v>0</v>
      </c>
      <c r="I98" s="3">
        <f>IF(Eingabe!H123="",0,IF(Eingabe!H123="nein",0,1))*$I$20</f>
        <v>0</v>
      </c>
      <c r="J98" s="137" t="str">
        <f>IF(Eingabe!B123="","",C98+E98+F98+G98+H98+I98)</f>
        <v/>
      </c>
      <c r="K98" s="57">
        <f>Eingabe!I123</f>
        <v>0</v>
      </c>
      <c r="L98" t="str">
        <f t="shared" si="2"/>
        <v/>
      </c>
      <c r="M98" t="str">
        <f>IF(Eingabe!D123="","",ROUND((($J$16-Eingabe!D123)/365),0))</f>
        <v/>
      </c>
      <c r="N98" s="1" t="str">
        <f>IF(Eingabe!D123="","",VLOOKUP(M98,KFrist!$A$2:$B$103,2))</f>
        <v/>
      </c>
      <c r="O98" s="78" t="str">
        <f>IF(Eingabe!D123="","",EOMONTH($J$16,N98))</f>
        <v/>
      </c>
      <c r="P98" s="78" t="str">
        <f>IF(Eingabe!D123="","","15"&amp;TEXT(O98,".MM.JJJJ"))</f>
        <v/>
      </c>
      <c r="Q98" s="32" t="str">
        <f>IF(Eingabe!D123="","",IF(M98&lt;2,IF(O98-$J$16&gt;14,P98,O98),O98))</f>
        <v/>
      </c>
      <c r="R98" s="78" t="str">
        <f>IF(Eingabe!D123="","",IF(M98&lt;2,Q98-14,Q98-(N98*30)))</f>
        <v/>
      </c>
    </row>
    <row r="99" spans="1:18" x14ac:dyDescent="0.2">
      <c r="A99">
        <f>Eingabe!B124</f>
        <v>0</v>
      </c>
      <c r="B99" s="1" t="str">
        <f>IF(Eingabe!D124="","",ROUND(((Eingabe!$G$43-Eingabe!C124)+1)/365,0))</f>
        <v/>
      </c>
      <c r="C99" s="3">
        <f t="shared" si="3"/>
        <v>0</v>
      </c>
      <c r="D99" s="1">
        <f>IF(Eingabe!C124="",0,ROUND(((Eingabe!$G$43-Eingabe!D124)+1)/365,0))</f>
        <v>0</v>
      </c>
      <c r="E99" s="3">
        <f>IF(Eingabe!D124="",0,(D99*$E$20))</f>
        <v>0</v>
      </c>
      <c r="F99" s="3">
        <f>IF(Eingabe!E124="",0,IF(Eingabe!E124&lt;1,0,1))*$F$20</f>
        <v>0</v>
      </c>
      <c r="G99" s="3">
        <f>IF(Eingabe!F124="",0,Eingabe!F124*$H$20)</f>
        <v>0</v>
      </c>
      <c r="H99" s="3">
        <f>IF(Eingabe!G124="",0,IF(Eingabe!G124="nein",0,1))*$H$20</f>
        <v>0</v>
      </c>
      <c r="I99" s="3">
        <f>IF(Eingabe!H124="",0,IF(Eingabe!H124="nein",0,1))*$I$20</f>
        <v>0</v>
      </c>
      <c r="J99" s="137" t="str">
        <f>IF(Eingabe!B124="","",C99+E99+F99+G99+H99+I99)</f>
        <v/>
      </c>
      <c r="K99" s="57">
        <f>Eingabe!I124</f>
        <v>0</v>
      </c>
      <c r="L99" t="str">
        <f t="shared" si="2"/>
        <v/>
      </c>
      <c r="M99" t="str">
        <f>IF(Eingabe!D124="","",ROUND((($J$16-Eingabe!D124)/365),0))</f>
        <v/>
      </c>
      <c r="N99" s="1" t="str">
        <f>IF(Eingabe!D124="","",VLOOKUP(M99,KFrist!$A$2:$B$103,2))</f>
        <v/>
      </c>
      <c r="O99" s="78" t="str">
        <f>IF(Eingabe!D124="","",EOMONTH($J$16,N99))</f>
        <v/>
      </c>
      <c r="P99" s="78" t="str">
        <f>IF(Eingabe!D124="","","15"&amp;TEXT(O99,".MM.JJJJ"))</f>
        <v/>
      </c>
      <c r="Q99" s="32" t="str">
        <f>IF(Eingabe!D124="","",IF(M99&lt;2,IF(O99-$J$16&gt;14,P99,O99),O99))</f>
        <v/>
      </c>
      <c r="R99" s="78" t="str">
        <f>IF(Eingabe!D124="","",IF(M99&lt;2,Q99-14,Q99-(N99*30)))</f>
        <v/>
      </c>
    </row>
    <row r="100" spans="1:18" x14ac:dyDescent="0.2">
      <c r="A100">
        <f>Eingabe!B125</f>
        <v>0</v>
      </c>
      <c r="B100" s="1" t="str">
        <f>IF(Eingabe!D125="","",ROUND(((Eingabe!$G$43-Eingabe!C125)+1)/365,0))</f>
        <v/>
      </c>
      <c r="C100" s="3">
        <f t="shared" si="3"/>
        <v>0</v>
      </c>
      <c r="D100" s="1">
        <f>IF(Eingabe!C125="",0,ROUND(((Eingabe!$G$43-Eingabe!D125)+1)/365,0))</f>
        <v>0</v>
      </c>
      <c r="E100" s="3">
        <f>IF(Eingabe!D125="",0,(D100*$E$20))</f>
        <v>0</v>
      </c>
      <c r="F100" s="3">
        <f>IF(Eingabe!E125="",0,IF(Eingabe!E125&lt;1,0,1))*$F$20</f>
        <v>0</v>
      </c>
      <c r="G100" s="3">
        <f>IF(Eingabe!F125="",0,Eingabe!F125*$H$20)</f>
        <v>0</v>
      </c>
      <c r="H100" s="3">
        <f>IF(Eingabe!G125="",0,IF(Eingabe!G125="nein",0,1))*$H$20</f>
        <v>0</v>
      </c>
      <c r="I100" s="3">
        <f>IF(Eingabe!H125="",0,IF(Eingabe!H125="nein",0,1))*$I$20</f>
        <v>0</v>
      </c>
      <c r="J100" s="137" t="str">
        <f>IF(Eingabe!B125="","",C100+E100+F100+G100+H100+I100)</f>
        <v/>
      </c>
      <c r="K100" s="57">
        <f>Eingabe!I125</f>
        <v>0</v>
      </c>
      <c r="L100" t="str">
        <f t="shared" si="2"/>
        <v/>
      </c>
      <c r="M100" t="str">
        <f>IF(Eingabe!D125="","",ROUND((($J$16-Eingabe!D125)/365),0))</f>
        <v/>
      </c>
      <c r="N100" s="1" t="str">
        <f>IF(Eingabe!D125="","",VLOOKUP(M100,KFrist!$A$2:$B$103,2))</f>
        <v/>
      </c>
      <c r="O100" s="78" t="str">
        <f>IF(Eingabe!D125="","",EOMONTH($J$16,N100))</f>
        <v/>
      </c>
      <c r="P100" s="78" t="str">
        <f>IF(Eingabe!D125="","","15"&amp;TEXT(O100,".MM.JJJJ"))</f>
        <v/>
      </c>
      <c r="Q100" s="32" t="str">
        <f>IF(Eingabe!D125="","",IF(M100&lt;2,IF(O100-$J$16&gt;14,P100,O100),O100))</f>
        <v/>
      </c>
      <c r="R100" s="78" t="str">
        <f>IF(Eingabe!D125="","",IF(M100&lt;2,Q100-14,Q100-(N100*30)))</f>
        <v/>
      </c>
    </row>
    <row r="101" spans="1:18" x14ac:dyDescent="0.2">
      <c r="A101">
        <f>Eingabe!B126</f>
        <v>0</v>
      </c>
      <c r="B101" s="1" t="str">
        <f>IF(Eingabe!D126="","",ROUND(((Eingabe!$G$43-Eingabe!C126)+1)/365,0))</f>
        <v/>
      </c>
      <c r="C101" s="3">
        <f t="shared" si="3"/>
        <v>0</v>
      </c>
      <c r="D101" s="1">
        <f>IF(Eingabe!C126="",0,ROUND(((Eingabe!$G$43-Eingabe!D126)+1)/365,0))</f>
        <v>0</v>
      </c>
      <c r="E101" s="3">
        <f>IF(Eingabe!D126="",0,(D101*$E$20))</f>
        <v>0</v>
      </c>
      <c r="F101" s="3">
        <f>IF(Eingabe!E126="",0,IF(Eingabe!E126&lt;1,0,1))*$F$20</f>
        <v>0</v>
      </c>
      <c r="G101" s="3">
        <f>IF(Eingabe!F126="",0,Eingabe!F126*$H$20)</f>
        <v>0</v>
      </c>
      <c r="H101" s="3">
        <f>IF(Eingabe!G126="",0,IF(Eingabe!G126="nein",0,1))*$H$20</f>
        <v>0</v>
      </c>
      <c r="I101" s="3">
        <f>IF(Eingabe!H126="",0,IF(Eingabe!H126="nein",0,1))*$I$20</f>
        <v>0</v>
      </c>
      <c r="J101" s="137" t="str">
        <f>IF(Eingabe!B126="","",C101+E101+F101+G101+H101+I101)</f>
        <v/>
      </c>
      <c r="K101" s="57">
        <f>Eingabe!I126</f>
        <v>0</v>
      </c>
      <c r="L101" t="str">
        <f t="shared" si="2"/>
        <v/>
      </c>
      <c r="M101" t="str">
        <f>IF(Eingabe!D126="","",ROUND((($J$16-Eingabe!D126)/365),0))</f>
        <v/>
      </c>
      <c r="N101" s="1" t="str">
        <f>IF(Eingabe!D126="","",VLOOKUP(M101,KFrist!$A$2:$B$103,2))</f>
        <v/>
      </c>
      <c r="O101" s="78" t="str">
        <f>IF(Eingabe!D126="","",EOMONTH($J$16,N101))</f>
        <v/>
      </c>
      <c r="P101" s="78" t="str">
        <f>IF(Eingabe!D126="","","15"&amp;TEXT(O101,".MM.JJJJ"))</f>
        <v/>
      </c>
      <c r="Q101" s="32" t="str">
        <f>IF(Eingabe!D126="","",IF(M101&lt;2,IF(O101-$J$16&gt;14,P101,O101),O101))</f>
        <v/>
      </c>
      <c r="R101" s="78" t="str">
        <f>IF(Eingabe!D126="","",IF(M101&lt;2,Q101-14,Q101-(N101*30)))</f>
        <v/>
      </c>
    </row>
    <row r="102" spans="1:18" x14ac:dyDescent="0.2">
      <c r="A102">
        <f>Eingabe!B127</f>
        <v>0</v>
      </c>
      <c r="B102" s="1" t="str">
        <f>IF(Eingabe!D127="","",ROUND(((Eingabe!$G$43-Eingabe!C127)+1)/365,0))</f>
        <v/>
      </c>
      <c r="C102" s="3">
        <f t="shared" si="3"/>
        <v>0</v>
      </c>
      <c r="D102" s="1">
        <f>IF(Eingabe!C127="",0,ROUND(((Eingabe!$G$43-Eingabe!D127)+1)/365,0))</f>
        <v>0</v>
      </c>
      <c r="E102" s="3">
        <f>IF(Eingabe!D127="",0,(D102*$E$20))</f>
        <v>0</v>
      </c>
      <c r="F102" s="3">
        <f>IF(Eingabe!E127="",0,IF(Eingabe!E127&lt;1,0,1))*$F$20</f>
        <v>0</v>
      </c>
      <c r="G102" s="3">
        <f>IF(Eingabe!F127="",0,Eingabe!F127*$H$20)</f>
        <v>0</v>
      </c>
      <c r="H102" s="3">
        <f>IF(Eingabe!G127="",0,IF(Eingabe!G127="nein",0,1))*$H$20</f>
        <v>0</v>
      </c>
      <c r="I102" s="3">
        <f>IF(Eingabe!H127="",0,IF(Eingabe!H127="nein",0,1))*$I$20</f>
        <v>0</v>
      </c>
      <c r="J102" s="137" t="str">
        <f>IF(Eingabe!B127="","",C102+E102+F102+G102+H102+I102)</f>
        <v/>
      </c>
      <c r="K102" s="57">
        <f>Eingabe!I127</f>
        <v>0</v>
      </c>
      <c r="L102" t="str">
        <f t="shared" si="2"/>
        <v/>
      </c>
      <c r="M102" t="str">
        <f>IF(Eingabe!D127="","",ROUND((($J$16-Eingabe!D127)/365),0))</f>
        <v/>
      </c>
      <c r="N102" s="1" t="str">
        <f>IF(Eingabe!D127="","",VLOOKUP(M102,KFrist!$A$2:$B$103,2))</f>
        <v/>
      </c>
      <c r="O102" s="78" t="str">
        <f>IF(Eingabe!D127="","",EOMONTH($J$16,N102))</f>
        <v/>
      </c>
      <c r="P102" s="78" t="str">
        <f>IF(Eingabe!D127="","","15"&amp;TEXT(O102,".MM.JJJJ"))</f>
        <v/>
      </c>
      <c r="Q102" s="32" t="str">
        <f>IF(Eingabe!D127="","",IF(M102&lt;2,IF(O102-$J$16&gt;14,P102,O102),O102))</f>
        <v/>
      </c>
      <c r="R102" s="78" t="str">
        <f>IF(Eingabe!D127="","",IF(M102&lt;2,Q102-14,Q102-(N102*30)))</f>
        <v/>
      </c>
    </row>
    <row r="103" spans="1:18" x14ac:dyDescent="0.2">
      <c r="A103">
        <f>Eingabe!B128</f>
        <v>0</v>
      </c>
      <c r="B103" s="1" t="str">
        <f>IF(Eingabe!D128="","",ROUND(((Eingabe!$G$43-Eingabe!C128)+1)/365,0))</f>
        <v/>
      </c>
      <c r="C103" s="3">
        <f t="shared" si="3"/>
        <v>0</v>
      </c>
      <c r="D103" s="1">
        <f>IF(Eingabe!C128="",0,ROUND(((Eingabe!$G$43-Eingabe!D128)+1)/365,0))</f>
        <v>0</v>
      </c>
      <c r="E103" s="3">
        <f>IF(Eingabe!D128="",0,(D103*$E$20))</f>
        <v>0</v>
      </c>
      <c r="F103" s="3">
        <f>IF(Eingabe!E128="",0,IF(Eingabe!E128&lt;1,0,1))*$F$20</f>
        <v>0</v>
      </c>
      <c r="G103" s="3">
        <f>IF(Eingabe!F128="",0,Eingabe!F128*$H$20)</f>
        <v>0</v>
      </c>
      <c r="H103" s="3">
        <f>IF(Eingabe!G128="",0,IF(Eingabe!G128="nein",0,1))*$H$20</f>
        <v>0</v>
      </c>
      <c r="I103" s="3">
        <f>IF(Eingabe!H128="",0,IF(Eingabe!H128="nein",0,1))*$I$20</f>
        <v>0</v>
      </c>
      <c r="J103" s="137" t="str">
        <f>IF(Eingabe!B128="","",C103+E103+F103+G103+H103+I103)</f>
        <v/>
      </c>
      <c r="K103" s="57">
        <f>Eingabe!I128</f>
        <v>0</v>
      </c>
      <c r="L103" t="str">
        <f t="shared" si="2"/>
        <v/>
      </c>
      <c r="M103" t="str">
        <f>IF(Eingabe!D128="","",ROUND((($J$16-Eingabe!D128)/365),0))</f>
        <v/>
      </c>
      <c r="N103" s="1" t="str">
        <f>IF(Eingabe!D128="","",VLOOKUP(M103,KFrist!$A$2:$B$103,2))</f>
        <v/>
      </c>
      <c r="O103" s="78" t="str">
        <f>IF(Eingabe!D128="","",EOMONTH($J$16,N103))</f>
        <v/>
      </c>
      <c r="P103" s="78" t="str">
        <f>IF(Eingabe!D128="","","15"&amp;TEXT(O103,".MM.JJJJ"))</f>
        <v/>
      </c>
      <c r="Q103" s="32" t="str">
        <f>IF(Eingabe!D128="","",IF(M103&lt;2,IF(O103-$J$16&gt;14,P103,O103),O103))</f>
        <v/>
      </c>
      <c r="R103" s="78" t="str">
        <f>IF(Eingabe!D128="","",IF(M103&lt;2,Q103-14,Q103-(N103*30)))</f>
        <v/>
      </c>
    </row>
    <row r="104" spans="1:18" x14ac:dyDescent="0.2">
      <c r="A104">
        <f>Eingabe!B129</f>
        <v>0</v>
      </c>
      <c r="B104" s="1" t="str">
        <f>IF(Eingabe!D129="","",ROUND(((Eingabe!$G$43-Eingabe!C129)+1)/365,0))</f>
        <v/>
      </c>
      <c r="C104" s="3">
        <f t="shared" si="3"/>
        <v>0</v>
      </c>
      <c r="D104" s="1">
        <f>IF(Eingabe!C129="",0,ROUND(((Eingabe!$G$43-Eingabe!D129)+1)/365,0))</f>
        <v>0</v>
      </c>
      <c r="E104" s="3">
        <f>IF(Eingabe!D129="",0,(D104*$E$20))</f>
        <v>0</v>
      </c>
      <c r="F104" s="3">
        <f>IF(Eingabe!E129="",0,IF(Eingabe!E129&lt;1,0,1))*$F$20</f>
        <v>0</v>
      </c>
      <c r="G104" s="3">
        <f>IF(Eingabe!F129="",0,Eingabe!F129*$H$20)</f>
        <v>0</v>
      </c>
      <c r="H104" s="3">
        <f>IF(Eingabe!G129="",0,IF(Eingabe!G129="nein",0,1))*$H$20</f>
        <v>0</v>
      </c>
      <c r="I104" s="3">
        <f>IF(Eingabe!H129="",0,IF(Eingabe!H129="nein",0,1))*$I$20</f>
        <v>0</v>
      </c>
      <c r="J104" s="137" t="str">
        <f>IF(Eingabe!B129="","",C104+E104+F104+G104+H104+I104)</f>
        <v/>
      </c>
      <c r="K104" s="57">
        <f>Eingabe!I129</f>
        <v>0</v>
      </c>
      <c r="L104" t="str">
        <f t="shared" si="2"/>
        <v/>
      </c>
      <c r="M104" t="str">
        <f>IF(Eingabe!D129="","",ROUND((($J$16-Eingabe!D129)/365),0))</f>
        <v/>
      </c>
      <c r="N104" s="1" t="str">
        <f>IF(Eingabe!D129="","",VLOOKUP(M104,KFrist!$A$2:$B$103,2))</f>
        <v/>
      </c>
      <c r="O104" s="78" t="str">
        <f>IF(Eingabe!D129="","",EOMONTH($J$16,N104))</f>
        <v/>
      </c>
      <c r="P104" s="78" t="str">
        <f>IF(Eingabe!D129="","","15"&amp;TEXT(O104,".MM.JJJJ"))</f>
        <v/>
      </c>
      <c r="Q104" s="32" t="str">
        <f>IF(Eingabe!D129="","",IF(M104&lt;2,IF(O104-$J$16&gt;14,P104,O104),O104))</f>
        <v/>
      </c>
      <c r="R104" s="78" t="str">
        <f>IF(Eingabe!D129="","",IF(M104&lt;2,Q104-14,Q104-(N104*30)))</f>
        <v/>
      </c>
    </row>
    <row r="105" spans="1:18" x14ac:dyDescent="0.2">
      <c r="A105">
        <f>Eingabe!B130</f>
        <v>0</v>
      </c>
      <c r="B105" s="1" t="str">
        <f>IF(Eingabe!D130="","",ROUND(((Eingabe!$G$43-Eingabe!C130)+1)/365,0))</f>
        <v/>
      </c>
      <c r="C105" s="3">
        <f t="shared" si="3"/>
        <v>0</v>
      </c>
      <c r="D105" s="1">
        <f>IF(Eingabe!C130="",0,ROUND(((Eingabe!$G$43-Eingabe!D130)+1)/365,0))</f>
        <v>0</v>
      </c>
      <c r="E105" s="3">
        <f>IF(Eingabe!D130="",0,(D105*$E$20))</f>
        <v>0</v>
      </c>
      <c r="F105" s="3">
        <f>IF(Eingabe!E130="",0,IF(Eingabe!E130&lt;1,0,1))*$F$20</f>
        <v>0</v>
      </c>
      <c r="G105" s="3">
        <f>IF(Eingabe!F130="",0,Eingabe!F130*$H$20)</f>
        <v>0</v>
      </c>
      <c r="H105" s="3">
        <f>IF(Eingabe!G130="",0,IF(Eingabe!G130="nein",0,1))*$H$20</f>
        <v>0</v>
      </c>
      <c r="I105" s="3">
        <f>IF(Eingabe!H130="",0,IF(Eingabe!H130="nein",0,1))*$I$20</f>
        <v>0</v>
      </c>
      <c r="J105" s="137" t="str">
        <f>IF(Eingabe!B130="","",C105+E105+F105+G105+H105+I105)</f>
        <v/>
      </c>
      <c r="K105" s="57">
        <f>Eingabe!I130</f>
        <v>0</v>
      </c>
      <c r="L105" t="str">
        <f t="shared" ref="L105:L122" si="4">IF(J105="","",IF(K105="Azubi",2,IF(K105&lt;=20,3,IF(K105&lt;=30,4,1))))</f>
        <v/>
      </c>
      <c r="M105" t="str">
        <f>IF(Eingabe!D130="","",ROUND((($J$16-Eingabe!D130)/365),0))</f>
        <v/>
      </c>
      <c r="N105" s="1" t="str">
        <f>IF(Eingabe!D130="","",VLOOKUP(M105,KFrist!$A$2:$B$103,2))</f>
        <v/>
      </c>
      <c r="O105" s="78" t="str">
        <f>IF(Eingabe!D130="","",EOMONTH($J$16,N105))</f>
        <v/>
      </c>
      <c r="P105" s="78" t="str">
        <f>IF(Eingabe!D130="","","15"&amp;TEXT(O105,".MM.JJJJ"))</f>
        <v/>
      </c>
      <c r="Q105" s="32" t="str">
        <f>IF(Eingabe!D130="","",IF(M105&lt;2,IF(O105-$J$16&gt;14,P105,O105),O105))</f>
        <v/>
      </c>
      <c r="R105" s="78" t="str">
        <f>IF(Eingabe!D130="","",IF(M105&lt;2,Q105-14,Q105-(N105*30)))</f>
        <v/>
      </c>
    </row>
    <row r="106" spans="1:18" x14ac:dyDescent="0.2">
      <c r="A106">
        <f>Eingabe!B131</f>
        <v>0</v>
      </c>
      <c r="B106" s="1" t="str">
        <f>IF(Eingabe!D131="","",ROUND(((Eingabe!$G$43-Eingabe!C131)+1)/365,0))</f>
        <v/>
      </c>
      <c r="C106" s="3">
        <f t="shared" si="3"/>
        <v>0</v>
      </c>
      <c r="D106" s="1">
        <f>IF(Eingabe!C131="",0,ROUND(((Eingabe!$G$43-Eingabe!D131)+1)/365,0))</f>
        <v>0</v>
      </c>
      <c r="E106" s="3">
        <f>IF(Eingabe!D131="",0,(D106*$E$20))</f>
        <v>0</v>
      </c>
      <c r="F106" s="3">
        <f>IF(Eingabe!E131="",0,IF(Eingabe!E131&lt;1,0,1))*$F$20</f>
        <v>0</v>
      </c>
      <c r="G106" s="3">
        <f>IF(Eingabe!F131="",0,Eingabe!F131*$H$20)</f>
        <v>0</v>
      </c>
      <c r="H106" s="3">
        <f>IF(Eingabe!G131="",0,IF(Eingabe!G131="nein",0,1))*$H$20</f>
        <v>0</v>
      </c>
      <c r="I106" s="3">
        <f>IF(Eingabe!H131="",0,IF(Eingabe!H131="nein",0,1))*$I$20</f>
        <v>0</v>
      </c>
      <c r="J106" s="137" t="str">
        <f>IF(Eingabe!B131="","",C106+E106+F106+G106+H106+I106)</f>
        <v/>
      </c>
      <c r="K106" s="57">
        <f>Eingabe!I131</f>
        <v>0</v>
      </c>
      <c r="L106" t="str">
        <f t="shared" si="4"/>
        <v/>
      </c>
      <c r="M106" t="str">
        <f>IF(Eingabe!D131="","",ROUND((($J$16-Eingabe!D131)/365),0))</f>
        <v/>
      </c>
      <c r="N106" s="1" t="str">
        <f>IF(Eingabe!D131="","",VLOOKUP(M106,KFrist!$A$2:$B$103,2))</f>
        <v/>
      </c>
      <c r="O106" s="78" t="str">
        <f>IF(Eingabe!D131="","",EOMONTH($J$16,N106))</f>
        <v/>
      </c>
      <c r="P106" s="78" t="str">
        <f>IF(Eingabe!D131="","","15"&amp;TEXT(O106,".MM.JJJJ"))</f>
        <v/>
      </c>
      <c r="Q106" s="32" t="str">
        <f>IF(Eingabe!D131="","",IF(M106&lt;2,IF(O106-$J$16&gt;14,P106,O106),O106))</f>
        <v/>
      </c>
      <c r="R106" s="78" t="str">
        <f>IF(Eingabe!D131="","",IF(M106&lt;2,Q106-14,Q106-(N106*30)))</f>
        <v/>
      </c>
    </row>
    <row r="107" spans="1:18" x14ac:dyDescent="0.2">
      <c r="A107">
        <f>Eingabe!B132</f>
        <v>0</v>
      </c>
      <c r="B107" s="1" t="str">
        <f>IF(Eingabe!D132="","",ROUND(((Eingabe!$G$43-Eingabe!C132)+1)/365,0))</f>
        <v/>
      </c>
      <c r="C107" s="3">
        <f t="shared" si="3"/>
        <v>0</v>
      </c>
      <c r="D107" s="1">
        <f>IF(Eingabe!C132="",0,ROUND(((Eingabe!$G$43-Eingabe!D132)+1)/365,0))</f>
        <v>0</v>
      </c>
      <c r="E107" s="3">
        <f>IF(Eingabe!D132="",0,(D107*$E$20))</f>
        <v>0</v>
      </c>
      <c r="F107" s="3">
        <f>IF(Eingabe!E132="",0,IF(Eingabe!E132&lt;1,0,1))*$F$20</f>
        <v>0</v>
      </c>
      <c r="G107" s="3">
        <f>IF(Eingabe!F132="",0,Eingabe!F132*$H$20)</f>
        <v>0</v>
      </c>
      <c r="H107" s="3">
        <f>IF(Eingabe!G132="",0,IF(Eingabe!G132="nein",0,1))*$H$20</f>
        <v>0</v>
      </c>
      <c r="I107" s="3">
        <f>IF(Eingabe!H132="",0,IF(Eingabe!H132="nein",0,1))*$I$20</f>
        <v>0</v>
      </c>
      <c r="J107" s="137" t="str">
        <f>IF(Eingabe!B132="","",C107+E107+F107+G107+H107+I107)</f>
        <v/>
      </c>
      <c r="K107" s="57">
        <f>Eingabe!I132</f>
        <v>0</v>
      </c>
      <c r="L107" t="str">
        <f t="shared" si="4"/>
        <v/>
      </c>
      <c r="M107" t="str">
        <f>IF(Eingabe!D132="","",ROUND((($J$16-Eingabe!D132)/365),0))</f>
        <v/>
      </c>
      <c r="N107" s="1" t="str">
        <f>IF(Eingabe!D132="","",VLOOKUP(M107,KFrist!$A$2:$B$103,2))</f>
        <v/>
      </c>
      <c r="O107" s="78" t="str">
        <f>IF(Eingabe!D132="","",EOMONTH($J$16,N107))</f>
        <v/>
      </c>
      <c r="P107" s="78" t="str">
        <f>IF(Eingabe!D132="","","15"&amp;TEXT(O107,".MM.JJJJ"))</f>
        <v/>
      </c>
      <c r="Q107" s="32" t="str">
        <f>IF(Eingabe!D132="","",IF(M107&lt;2,IF(O107-$J$16&gt;14,P107,O107),O107))</f>
        <v/>
      </c>
      <c r="R107" s="78" t="str">
        <f>IF(Eingabe!D132="","",IF(M107&lt;2,Q107-14,Q107-(N107*30)))</f>
        <v/>
      </c>
    </row>
    <row r="108" spans="1:18" x14ac:dyDescent="0.2">
      <c r="A108">
        <f>Eingabe!B133</f>
        <v>0</v>
      </c>
      <c r="B108" s="1" t="str">
        <f>IF(Eingabe!D133="","",ROUND(((Eingabe!$G$43-Eingabe!C133)+1)/365,0))</f>
        <v/>
      </c>
      <c r="C108" s="3">
        <f t="shared" si="3"/>
        <v>0</v>
      </c>
      <c r="D108" s="1">
        <f>IF(Eingabe!C133="",0,ROUND(((Eingabe!$G$43-Eingabe!D133)+1)/365,0))</f>
        <v>0</v>
      </c>
      <c r="E108" s="3">
        <f>IF(Eingabe!D133="",0,(D108*$E$20))</f>
        <v>0</v>
      </c>
      <c r="F108" s="3">
        <f>IF(Eingabe!E133="",0,IF(Eingabe!E133&lt;1,0,1))*$F$20</f>
        <v>0</v>
      </c>
      <c r="G108" s="3">
        <f>IF(Eingabe!F133="",0,Eingabe!F133*$H$20)</f>
        <v>0</v>
      </c>
      <c r="H108" s="3">
        <f>IF(Eingabe!G133="",0,IF(Eingabe!G133="nein",0,1))*$H$20</f>
        <v>0</v>
      </c>
      <c r="I108" s="3">
        <f>IF(Eingabe!H133="",0,IF(Eingabe!H133="nein",0,1))*$I$20</f>
        <v>0</v>
      </c>
      <c r="J108" s="137" t="str">
        <f>IF(Eingabe!B133="","",C108+E108+F108+G108+H108+I108)</f>
        <v/>
      </c>
      <c r="K108" s="57">
        <f>Eingabe!I133</f>
        <v>0</v>
      </c>
      <c r="L108" t="str">
        <f t="shared" si="4"/>
        <v/>
      </c>
      <c r="M108" t="str">
        <f>IF(Eingabe!D133="","",ROUND((($J$16-Eingabe!D133)/365),0))</f>
        <v/>
      </c>
      <c r="N108" s="1" t="str">
        <f>IF(Eingabe!D133="","",VLOOKUP(M108,KFrist!$A$2:$B$103,2))</f>
        <v/>
      </c>
      <c r="O108" s="78" t="str">
        <f>IF(Eingabe!D133="","",EOMONTH($J$16,N108))</f>
        <v/>
      </c>
      <c r="P108" s="78" t="str">
        <f>IF(Eingabe!D133="","","15"&amp;TEXT(O108,".MM.JJJJ"))</f>
        <v/>
      </c>
      <c r="Q108" s="32" t="str">
        <f>IF(Eingabe!D133="","",IF(M108&lt;2,IF(O108-$J$16&gt;14,P108,O108),O108))</f>
        <v/>
      </c>
      <c r="R108" s="78" t="str">
        <f>IF(Eingabe!D133="","",IF(M108&lt;2,Q108-14,Q108-(N108*30)))</f>
        <v/>
      </c>
    </row>
    <row r="109" spans="1:18" x14ac:dyDescent="0.2">
      <c r="A109">
        <f>Eingabe!B134</f>
        <v>0</v>
      </c>
      <c r="B109" s="1" t="str">
        <f>IF(Eingabe!D134="","",ROUND(((Eingabe!$G$43-Eingabe!C134)+1)/365,0))</f>
        <v/>
      </c>
      <c r="C109" s="3">
        <f t="shared" si="3"/>
        <v>0</v>
      </c>
      <c r="D109" s="1">
        <f>IF(Eingabe!C134="",0,ROUND(((Eingabe!$G$43-Eingabe!D134)+1)/365,0))</f>
        <v>0</v>
      </c>
      <c r="E109" s="3">
        <f>IF(Eingabe!D134="",0,(D109*$E$20))</f>
        <v>0</v>
      </c>
      <c r="F109" s="3">
        <f>IF(Eingabe!E134="",0,IF(Eingabe!E134&lt;1,0,1))*$F$20</f>
        <v>0</v>
      </c>
      <c r="G109" s="3">
        <f>IF(Eingabe!F134="",0,Eingabe!F134*$H$20)</f>
        <v>0</v>
      </c>
      <c r="H109" s="3">
        <f>IF(Eingabe!G134="",0,IF(Eingabe!G134="nein",0,1))*$H$20</f>
        <v>0</v>
      </c>
      <c r="I109" s="3">
        <f>IF(Eingabe!H134="",0,IF(Eingabe!H134="nein",0,1))*$I$20</f>
        <v>0</v>
      </c>
      <c r="J109" s="137" t="str">
        <f>IF(Eingabe!B134="","",C109+E109+F109+G109+H109+I109)</f>
        <v/>
      </c>
      <c r="K109" s="57">
        <f>Eingabe!I134</f>
        <v>0</v>
      </c>
      <c r="L109" t="str">
        <f t="shared" si="4"/>
        <v/>
      </c>
      <c r="M109" t="str">
        <f>IF(Eingabe!D134="","",ROUND((($J$16-Eingabe!D134)/365),0))</f>
        <v/>
      </c>
      <c r="N109" s="1" t="str">
        <f>IF(Eingabe!D134="","",VLOOKUP(M109,KFrist!$A$2:$B$103,2))</f>
        <v/>
      </c>
      <c r="O109" s="78" t="str">
        <f>IF(Eingabe!D134="","",EOMONTH($J$16,N109))</f>
        <v/>
      </c>
      <c r="P109" s="78" t="str">
        <f>IF(Eingabe!D134="","","15"&amp;TEXT(O109,".MM.JJJJ"))</f>
        <v/>
      </c>
      <c r="Q109" s="32" t="str">
        <f>IF(Eingabe!D134="","",IF(M109&lt;2,IF(O109-$J$16&gt;14,P109,O109),O109))</f>
        <v/>
      </c>
      <c r="R109" s="78" t="str">
        <f>IF(Eingabe!D134="","",IF(M109&lt;2,Q109-14,Q109-(N109*30)))</f>
        <v/>
      </c>
    </row>
    <row r="110" spans="1:18" x14ac:dyDescent="0.2">
      <c r="A110">
        <f>Eingabe!B135</f>
        <v>0</v>
      </c>
      <c r="B110" s="1" t="str">
        <f>IF(Eingabe!D135="","",ROUND(((Eingabe!$G$43-Eingabe!C135)+1)/365,0))</f>
        <v/>
      </c>
      <c r="C110" s="3">
        <f t="shared" si="3"/>
        <v>0</v>
      </c>
      <c r="D110" s="1">
        <f>IF(Eingabe!C135="",0,ROUND(((Eingabe!$G$43-Eingabe!D135)+1)/365,0))</f>
        <v>0</v>
      </c>
      <c r="E110" s="3">
        <f>IF(Eingabe!D135="",0,(D110*$E$20))</f>
        <v>0</v>
      </c>
      <c r="F110" s="3">
        <f>IF(Eingabe!E135="",0,IF(Eingabe!E135&lt;1,0,1))*$F$20</f>
        <v>0</v>
      </c>
      <c r="G110" s="3">
        <f>IF(Eingabe!F135="",0,Eingabe!F135*$H$20)</f>
        <v>0</v>
      </c>
      <c r="H110" s="3">
        <f>IF(Eingabe!G135="",0,IF(Eingabe!G135="nein",0,1))*$H$20</f>
        <v>0</v>
      </c>
      <c r="I110" s="3">
        <f>IF(Eingabe!H135="",0,IF(Eingabe!H135="nein",0,1))*$I$20</f>
        <v>0</v>
      </c>
      <c r="J110" s="137" t="str">
        <f>IF(Eingabe!B135="","",C110+E110+F110+G110+H110+I110)</f>
        <v/>
      </c>
      <c r="K110" s="57">
        <f>Eingabe!I135</f>
        <v>0</v>
      </c>
      <c r="L110" t="str">
        <f t="shared" si="4"/>
        <v/>
      </c>
      <c r="M110" t="str">
        <f>IF(Eingabe!D135="","",ROUND((($J$16-Eingabe!D135)/365),0))</f>
        <v/>
      </c>
      <c r="N110" s="1" t="str">
        <f>IF(Eingabe!D135="","",VLOOKUP(M110,KFrist!$A$2:$B$103,2))</f>
        <v/>
      </c>
      <c r="O110" s="78" t="str">
        <f>IF(Eingabe!D135="","",EOMONTH($J$16,N110))</f>
        <v/>
      </c>
      <c r="P110" s="78" t="str">
        <f>IF(Eingabe!D135="","","15"&amp;TEXT(O110,".MM.JJJJ"))</f>
        <v/>
      </c>
      <c r="Q110" s="32" t="str">
        <f>IF(Eingabe!D135="","",IF(M110&lt;2,IF(O110-$J$16&gt;14,P110,O110),O110))</f>
        <v/>
      </c>
      <c r="R110" s="78" t="str">
        <f>IF(Eingabe!D135="","",IF(M110&lt;2,Q110-14,Q110-(N110*30)))</f>
        <v/>
      </c>
    </row>
    <row r="111" spans="1:18" x14ac:dyDescent="0.2">
      <c r="A111">
        <f>Eingabe!B136</f>
        <v>0</v>
      </c>
      <c r="B111" s="1" t="str">
        <f>IF(Eingabe!D136="","",ROUND(((Eingabe!$G$43-Eingabe!C136)+1)/365,0))</f>
        <v/>
      </c>
      <c r="C111" s="3">
        <f t="shared" si="3"/>
        <v>0</v>
      </c>
      <c r="D111" s="1">
        <f>IF(Eingabe!C136="",0,ROUND(((Eingabe!$G$43-Eingabe!D136)+1)/365,0))</f>
        <v>0</v>
      </c>
      <c r="E111" s="3">
        <f>IF(Eingabe!D136="",0,(D111*$E$20))</f>
        <v>0</v>
      </c>
      <c r="F111" s="3">
        <f>IF(Eingabe!E136="",0,IF(Eingabe!E136&lt;1,0,1))*$F$20</f>
        <v>0</v>
      </c>
      <c r="G111" s="3">
        <f>IF(Eingabe!F136="",0,Eingabe!F136*$H$20)</f>
        <v>0</v>
      </c>
      <c r="H111" s="3">
        <f>IF(Eingabe!G136="",0,IF(Eingabe!G136="nein",0,1))*$H$20</f>
        <v>0</v>
      </c>
      <c r="I111" s="3">
        <f>IF(Eingabe!H136="",0,IF(Eingabe!H136="nein",0,1))*$I$20</f>
        <v>0</v>
      </c>
      <c r="J111" s="137" t="str">
        <f>IF(Eingabe!B136="","",C111+E111+F111+G111+H111+I111)</f>
        <v/>
      </c>
      <c r="K111" s="57">
        <f>Eingabe!I136</f>
        <v>0</v>
      </c>
      <c r="L111" t="str">
        <f t="shared" si="4"/>
        <v/>
      </c>
      <c r="M111" t="str">
        <f>IF(Eingabe!D136="","",ROUND((($J$16-Eingabe!D136)/365),0))</f>
        <v/>
      </c>
      <c r="N111" s="1" t="str">
        <f>IF(Eingabe!D136="","",VLOOKUP(M111,KFrist!$A$2:$B$103,2))</f>
        <v/>
      </c>
      <c r="O111" s="78" t="str">
        <f>IF(Eingabe!D136="","",EOMONTH($J$16,N111))</f>
        <v/>
      </c>
      <c r="P111" s="78" t="str">
        <f>IF(Eingabe!D136="","","15"&amp;TEXT(O111,".MM.JJJJ"))</f>
        <v/>
      </c>
      <c r="Q111" s="32" t="str">
        <f>IF(Eingabe!D136="","",IF(M111&lt;2,IF(O111-$J$16&gt;14,P111,O111),O111))</f>
        <v/>
      </c>
      <c r="R111" s="78" t="str">
        <f>IF(Eingabe!D136="","",IF(M111&lt;2,Q111-14,Q111-(N111*30)))</f>
        <v/>
      </c>
    </row>
    <row r="112" spans="1:18" x14ac:dyDescent="0.2">
      <c r="A112">
        <f>Eingabe!B137</f>
        <v>0</v>
      </c>
      <c r="B112" s="1" t="str">
        <f>IF(Eingabe!D137="","",ROUND(((Eingabe!$G$43-Eingabe!C137)+1)/365,0))</f>
        <v/>
      </c>
      <c r="C112" s="3">
        <f t="shared" si="3"/>
        <v>0</v>
      </c>
      <c r="D112" s="1">
        <f>IF(Eingabe!C137="",0,ROUND(((Eingabe!$G$43-Eingabe!D137)+1)/365,0))</f>
        <v>0</v>
      </c>
      <c r="E112" s="3">
        <f>IF(Eingabe!D137="",0,(D112*$E$20))</f>
        <v>0</v>
      </c>
      <c r="F112" s="3">
        <f>IF(Eingabe!E137="",0,IF(Eingabe!E137&lt;1,0,1))*$F$20</f>
        <v>0</v>
      </c>
      <c r="G112" s="3">
        <f>IF(Eingabe!F137="",0,Eingabe!F137*$H$20)</f>
        <v>0</v>
      </c>
      <c r="H112" s="3">
        <f>IF(Eingabe!G137="",0,IF(Eingabe!G137="nein",0,1))*$H$20</f>
        <v>0</v>
      </c>
      <c r="I112" s="3">
        <f>IF(Eingabe!H137="",0,IF(Eingabe!H137="nein",0,1))*$I$20</f>
        <v>0</v>
      </c>
      <c r="J112" s="137" t="str">
        <f>IF(Eingabe!B137="","",C112+E112+F112+G112+H112+I112)</f>
        <v/>
      </c>
      <c r="K112" s="57">
        <f>Eingabe!I137</f>
        <v>0</v>
      </c>
      <c r="L112" t="str">
        <f t="shared" si="4"/>
        <v/>
      </c>
      <c r="M112" t="str">
        <f>IF(Eingabe!D137="","",ROUND((($J$16-Eingabe!D137)/365),0))</f>
        <v/>
      </c>
      <c r="N112" s="1" t="str">
        <f>IF(Eingabe!D137="","",VLOOKUP(M112,KFrist!$A$2:$B$103,2))</f>
        <v/>
      </c>
      <c r="O112" s="78" t="str">
        <f>IF(Eingabe!D137="","",EOMONTH($J$16,N112))</f>
        <v/>
      </c>
      <c r="P112" s="78" t="str">
        <f>IF(Eingabe!D137="","","15"&amp;TEXT(O112,".MM.JJJJ"))</f>
        <v/>
      </c>
      <c r="Q112" s="32" t="str">
        <f>IF(Eingabe!D137="","",IF(M112&lt;2,IF(O112-$J$16&gt;14,P112,O112),O112))</f>
        <v/>
      </c>
      <c r="R112" s="78" t="str">
        <f>IF(Eingabe!D137="","",IF(M112&lt;2,Q112-14,Q112-(N112*30)))</f>
        <v/>
      </c>
    </row>
    <row r="113" spans="1:18" x14ac:dyDescent="0.2">
      <c r="A113">
        <f>Eingabe!B138</f>
        <v>0</v>
      </c>
      <c r="B113" s="1" t="str">
        <f>IF(Eingabe!D138="","",ROUND(((Eingabe!$G$43-Eingabe!C138)+1)/365,0))</f>
        <v/>
      </c>
      <c r="C113" s="3">
        <f t="shared" si="3"/>
        <v>0</v>
      </c>
      <c r="D113" s="1">
        <f>IF(Eingabe!C138="",0,ROUND(((Eingabe!$G$43-Eingabe!D138)+1)/365,0))</f>
        <v>0</v>
      </c>
      <c r="E113" s="3">
        <f>IF(Eingabe!D138="",0,(D113*$E$20))</f>
        <v>0</v>
      </c>
      <c r="F113" s="3">
        <f>IF(Eingabe!E138="",0,IF(Eingabe!E138&lt;1,0,1))*$F$20</f>
        <v>0</v>
      </c>
      <c r="G113" s="3">
        <f>IF(Eingabe!F138="",0,Eingabe!F138*$H$20)</f>
        <v>0</v>
      </c>
      <c r="H113" s="3">
        <f>IF(Eingabe!G138="",0,IF(Eingabe!G138="nein",0,1))*$H$20</f>
        <v>0</v>
      </c>
      <c r="I113" s="3">
        <f>IF(Eingabe!H138="",0,IF(Eingabe!H138="nein",0,1))*$I$20</f>
        <v>0</v>
      </c>
      <c r="J113" s="137" t="str">
        <f>IF(Eingabe!B138="","",C113+E113+F113+G113+H113+I113)</f>
        <v/>
      </c>
      <c r="K113" s="57">
        <f>Eingabe!I138</f>
        <v>0</v>
      </c>
      <c r="L113" t="str">
        <f t="shared" si="4"/>
        <v/>
      </c>
      <c r="M113" t="str">
        <f>IF(Eingabe!D138="","",ROUND((($J$16-Eingabe!D138)/365),0))</f>
        <v/>
      </c>
      <c r="N113" s="1" t="str">
        <f>IF(Eingabe!D138="","",VLOOKUP(M113,KFrist!$A$2:$B$103,2))</f>
        <v/>
      </c>
      <c r="O113" s="78" t="str">
        <f>IF(Eingabe!D138="","",EOMONTH($J$16,N113))</f>
        <v/>
      </c>
      <c r="P113" s="78" t="str">
        <f>IF(Eingabe!D138="","","15"&amp;TEXT(O113,".MM.JJJJ"))</f>
        <v/>
      </c>
      <c r="Q113" s="32" t="str">
        <f>IF(Eingabe!D138="","",IF(M113&lt;2,IF(O113-$J$16&gt;14,P113,O113),O113))</f>
        <v/>
      </c>
      <c r="R113" s="78" t="str">
        <f>IF(Eingabe!D138="","",IF(M113&lt;2,Q113-14,Q113-(N113*30)))</f>
        <v/>
      </c>
    </row>
    <row r="114" spans="1:18" x14ac:dyDescent="0.2">
      <c r="A114">
        <f>Eingabe!B139</f>
        <v>0</v>
      </c>
      <c r="B114" s="1" t="str">
        <f>IF(Eingabe!D139="","",ROUND(((Eingabe!$G$43-Eingabe!C139)+1)/365,0))</f>
        <v/>
      </c>
      <c r="C114" s="3">
        <f t="shared" si="3"/>
        <v>0</v>
      </c>
      <c r="D114" s="1">
        <f>IF(Eingabe!C139="",0,ROUND(((Eingabe!$G$43-Eingabe!D139)+1)/365,0))</f>
        <v>0</v>
      </c>
      <c r="E114" s="3">
        <f>IF(Eingabe!D139="",0,(D114*$E$20))</f>
        <v>0</v>
      </c>
      <c r="F114" s="3">
        <f>IF(Eingabe!E139="",0,IF(Eingabe!E139&lt;1,0,1))*$F$20</f>
        <v>0</v>
      </c>
      <c r="G114" s="3">
        <f>IF(Eingabe!F139="",0,Eingabe!F139*$H$20)</f>
        <v>0</v>
      </c>
      <c r="H114" s="3">
        <f>IF(Eingabe!G139="",0,IF(Eingabe!G139="nein",0,1))*$H$20</f>
        <v>0</v>
      </c>
      <c r="I114" s="3">
        <f>IF(Eingabe!H139="",0,IF(Eingabe!H139="nein",0,1))*$I$20</f>
        <v>0</v>
      </c>
      <c r="J114" s="137" t="str">
        <f>IF(Eingabe!B139="","",C114+E114+F114+G114+H114+I114)</f>
        <v/>
      </c>
      <c r="K114" s="57">
        <f>Eingabe!I139</f>
        <v>0</v>
      </c>
      <c r="L114" t="str">
        <f t="shared" si="4"/>
        <v/>
      </c>
      <c r="M114" t="str">
        <f>IF(Eingabe!D139="","",ROUND((($J$16-Eingabe!D139)/365),0))</f>
        <v/>
      </c>
      <c r="N114" s="1" t="str">
        <f>IF(Eingabe!D139="","",VLOOKUP(M114,KFrist!$A$2:$B$103,2))</f>
        <v/>
      </c>
      <c r="O114" s="78" t="str">
        <f>IF(Eingabe!D139="","",EOMONTH($J$16,N114))</f>
        <v/>
      </c>
      <c r="P114" s="78" t="str">
        <f>IF(Eingabe!D139="","","15"&amp;TEXT(O114,".MM.JJJJ"))</f>
        <v/>
      </c>
      <c r="Q114" s="32" t="str">
        <f>IF(Eingabe!D139="","",IF(M114&lt;2,IF(O114-$J$16&gt;14,P114,O114),O114))</f>
        <v/>
      </c>
      <c r="R114" s="78" t="str">
        <f>IF(Eingabe!D139="","",IF(M114&lt;2,Q114-14,Q114-(N114*30)))</f>
        <v/>
      </c>
    </row>
    <row r="115" spans="1:18" x14ac:dyDescent="0.2">
      <c r="A115">
        <f>Eingabe!B140</f>
        <v>0</v>
      </c>
      <c r="B115" s="1" t="str">
        <f>IF(Eingabe!D140="","",ROUND(((Eingabe!$G$43-Eingabe!C140)+1)/365,0))</f>
        <v/>
      </c>
      <c r="C115" s="3">
        <f t="shared" si="3"/>
        <v>0</v>
      </c>
      <c r="D115" s="1">
        <f>IF(Eingabe!C140="",0,ROUND(((Eingabe!$G$43-Eingabe!D140)+1)/365,0))</f>
        <v>0</v>
      </c>
      <c r="E115" s="3">
        <f>IF(Eingabe!D140="",0,(D115*$E$20))</f>
        <v>0</v>
      </c>
      <c r="F115" s="3">
        <f>IF(Eingabe!E140="",0,IF(Eingabe!E140&lt;1,0,1))*$F$20</f>
        <v>0</v>
      </c>
      <c r="G115" s="3">
        <f>IF(Eingabe!F140="",0,Eingabe!F140*$H$20)</f>
        <v>0</v>
      </c>
      <c r="H115" s="3">
        <f>IF(Eingabe!G140="",0,IF(Eingabe!G140="nein",0,1))*$H$20</f>
        <v>0</v>
      </c>
      <c r="I115" s="3">
        <f>IF(Eingabe!H140="",0,IF(Eingabe!H140="nein",0,1))*$I$20</f>
        <v>0</v>
      </c>
      <c r="J115" s="137" t="str">
        <f>IF(Eingabe!B140="","",C115+E115+F115+G115+H115+I115)</f>
        <v/>
      </c>
      <c r="K115" s="57">
        <f>Eingabe!I140</f>
        <v>0</v>
      </c>
      <c r="L115" t="str">
        <f t="shared" si="4"/>
        <v/>
      </c>
      <c r="M115" t="str">
        <f>IF(Eingabe!D140="","",ROUND((($J$16-Eingabe!D140)/365),0))</f>
        <v/>
      </c>
      <c r="N115" s="1" t="str">
        <f>IF(Eingabe!D140="","",VLOOKUP(M115,KFrist!$A$2:$B$103,2))</f>
        <v/>
      </c>
      <c r="O115" s="78" t="str">
        <f>IF(Eingabe!D140="","",EOMONTH($J$16,N115))</f>
        <v/>
      </c>
      <c r="P115" s="78" t="str">
        <f>IF(Eingabe!D140="","","15"&amp;TEXT(O115,".MM.JJJJ"))</f>
        <v/>
      </c>
      <c r="Q115" s="32" t="str">
        <f>IF(Eingabe!D140="","",IF(M115&lt;2,IF(O115-$J$16&gt;14,P115,O115),O115))</f>
        <v/>
      </c>
      <c r="R115" s="78" t="str">
        <f>IF(Eingabe!D140="","",IF(M115&lt;2,Q115-14,Q115-(N115*30)))</f>
        <v/>
      </c>
    </row>
    <row r="116" spans="1:18" x14ac:dyDescent="0.2">
      <c r="A116">
        <f>Eingabe!B141</f>
        <v>0</v>
      </c>
      <c r="B116" s="1" t="str">
        <f>IF(Eingabe!D141="","",ROUND(((Eingabe!$G$43-Eingabe!C141)+1)/365,0))</f>
        <v/>
      </c>
      <c r="C116" s="3">
        <f t="shared" si="3"/>
        <v>0</v>
      </c>
      <c r="D116" s="1">
        <f>IF(Eingabe!C141="",0,ROUND(((Eingabe!$G$43-Eingabe!D141)+1)/365,0))</f>
        <v>0</v>
      </c>
      <c r="E116" s="3">
        <f>IF(Eingabe!D141="",0,(D116*$E$20))</f>
        <v>0</v>
      </c>
      <c r="F116" s="3">
        <f>IF(Eingabe!E141="",0,IF(Eingabe!E141&lt;1,0,1))*$F$20</f>
        <v>0</v>
      </c>
      <c r="G116" s="3">
        <f>IF(Eingabe!F141="",0,Eingabe!F141*$H$20)</f>
        <v>0</v>
      </c>
      <c r="H116" s="3">
        <f>IF(Eingabe!G141="",0,IF(Eingabe!G141="nein",0,1))*$H$20</f>
        <v>0</v>
      </c>
      <c r="I116" s="3">
        <f>IF(Eingabe!H141="",0,IF(Eingabe!H141="nein",0,1))*$I$20</f>
        <v>0</v>
      </c>
      <c r="J116" s="137" t="str">
        <f>IF(Eingabe!B141="","",C116+E116+F116+G116+H116+I116)</f>
        <v/>
      </c>
      <c r="K116" s="57">
        <f>Eingabe!I141</f>
        <v>0</v>
      </c>
      <c r="L116" t="str">
        <f t="shared" si="4"/>
        <v/>
      </c>
      <c r="M116" t="str">
        <f>IF(Eingabe!D141="","",ROUND((($J$16-Eingabe!D141)/365),0))</f>
        <v/>
      </c>
      <c r="N116" s="1" t="str">
        <f>IF(Eingabe!D141="","",VLOOKUP(M116,KFrist!$A$2:$B$103,2))</f>
        <v/>
      </c>
      <c r="O116" s="78" t="str">
        <f>IF(Eingabe!D141="","",EOMONTH($J$16,N116))</f>
        <v/>
      </c>
      <c r="P116" s="78" t="str">
        <f>IF(Eingabe!D141="","","15"&amp;TEXT(O116,".MM.JJJJ"))</f>
        <v/>
      </c>
      <c r="Q116" s="32" t="str">
        <f>IF(Eingabe!D141="","",IF(M116&lt;2,IF(O116-$J$16&gt;14,P116,O116),O116))</f>
        <v/>
      </c>
      <c r="R116" s="78" t="str">
        <f>IF(Eingabe!D141="","",IF(M116&lt;2,Q116-14,Q116-(N116*30)))</f>
        <v/>
      </c>
    </row>
    <row r="117" spans="1:18" x14ac:dyDescent="0.2">
      <c r="A117">
        <f>Eingabe!B142</f>
        <v>0</v>
      </c>
      <c r="B117" s="1" t="str">
        <f>IF(Eingabe!D142="","",ROUND(((Eingabe!$G$43-Eingabe!C142)+1)/365,0))</f>
        <v/>
      </c>
      <c r="C117" s="3">
        <f t="shared" si="3"/>
        <v>0</v>
      </c>
      <c r="D117" s="1">
        <f>IF(Eingabe!C142="",0,ROUND(((Eingabe!$G$43-Eingabe!D142)+1)/365,0))</f>
        <v>0</v>
      </c>
      <c r="E117" s="3">
        <f>IF(Eingabe!D142="",0,(D117*$E$20))</f>
        <v>0</v>
      </c>
      <c r="F117" s="3">
        <f>IF(Eingabe!E142="",0,IF(Eingabe!E142&lt;1,0,1))*$F$20</f>
        <v>0</v>
      </c>
      <c r="G117" s="3">
        <f>IF(Eingabe!F142="",0,Eingabe!F142*$H$20)</f>
        <v>0</v>
      </c>
      <c r="H117" s="3">
        <f>IF(Eingabe!G142="",0,IF(Eingabe!G142="nein",0,1))*$H$20</f>
        <v>0</v>
      </c>
      <c r="I117" s="3">
        <f>IF(Eingabe!H142="",0,IF(Eingabe!H142="nein",0,1))*$I$20</f>
        <v>0</v>
      </c>
      <c r="J117" s="137" t="str">
        <f>IF(Eingabe!B142="","",C117+E117+F117+G117+H117+I117)</f>
        <v/>
      </c>
      <c r="K117" s="57">
        <f>Eingabe!I142</f>
        <v>0</v>
      </c>
      <c r="L117" t="str">
        <f t="shared" si="4"/>
        <v/>
      </c>
      <c r="M117" t="str">
        <f>IF(Eingabe!D142="","",ROUND((($J$16-Eingabe!D142)/365),0))</f>
        <v/>
      </c>
      <c r="N117" s="1" t="str">
        <f>IF(Eingabe!D142="","",VLOOKUP(M117,KFrist!$A$2:$B$103,2))</f>
        <v/>
      </c>
      <c r="O117" s="78" t="str">
        <f>IF(Eingabe!D142="","",EOMONTH($J$16,N117))</f>
        <v/>
      </c>
      <c r="P117" s="78" t="str">
        <f>IF(Eingabe!D142="","","15"&amp;TEXT(O117,".MM.JJJJ"))</f>
        <v/>
      </c>
      <c r="Q117" s="32" t="str">
        <f>IF(Eingabe!D142="","",IF(M117&lt;2,IF(O117-$J$16&gt;14,P117,O117),O117))</f>
        <v/>
      </c>
      <c r="R117" s="78" t="str">
        <f>IF(Eingabe!D142="","",IF(M117&lt;2,Q117-14,Q117-(N117*30)))</f>
        <v/>
      </c>
    </row>
    <row r="118" spans="1:18" x14ac:dyDescent="0.2">
      <c r="A118">
        <f>Eingabe!B143</f>
        <v>0</v>
      </c>
      <c r="B118" s="1" t="str">
        <f>IF(Eingabe!D143="","",ROUND(((Eingabe!$G$43-Eingabe!C143)+1)/365,0))</f>
        <v/>
      </c>
      <c r="C118" s="3">
        <f t="shared" si="3"/>
        <v>0</v>
      </c>
      <c r="D118" s="1">
        <f>IF(Eingabe!C143="",0,ROUND(((Eingabe!$G$43-Eingabe!D143)+1)/365,0))</f>
        <v>0</v>
      </c>
      <c r="E118" s="3">
        <f>IF(Eingabe!D143="",0,(D118*$E$20))</f>
        <v>0</v>
      </c>
      <c r="F118" s="3">
        <f>IF(Eingabe!E143="",0,IF(Eingabe!E143&lt;1,0,1))*$F$20</f>
        <v>0</v>
      </c>
      <c r="G118" s="3">
        <f>IF(Eingabe!F143="",0,Eingabe!F143*$H$20)</f>
        <v>0</v>
      </c>
      <c r="H118" s="3">
        <f>IF(Eingabe!G143="",0,IF(Eingabe!G143="nein",0,1))*$H$20</f>
        <v>0</v>
      </c>
      <c r="I118" s="3">
        <f>IF(Eingabe!H143="",0,IF(Eingabe!H143="nein",0,1))*$I$20</f>
        <v>0</v>
      </c>
      <c r="J118" s="137" t="str">
        <f>IF(Eingabe!B143="","",C118+E118+F118+G118+H118+I118)</f>
        <v/>
      </c>
      <c r="K118" s="57">
        <f>Eingabe!I143</f>
        <v>0</v>
      </c>
      <c r="L118" t="str">
        <f t="shared" si="4"/>
        <v/>
      </c>
      <c r="M118" t="str">
        <f>IF(Eingabe!D143="","",ROUND((($J$16-Eingabe!D143)/365),0))</f>
        <v/>
      </c>
      <c r="N118" s="1" t="str">
        <f>IF(Eingabe!D143="","",VLOOKUP(M118,KFrist!$A$2:$B$103,2))</f>
        <v/>
      </c>
      <c r="O118" s="78" t="str">
        <f>IF(Eingabe!D143="","",EOMONTH($J$16,N118))</f>
        <v/>
      </c>
      <c r="P118" s="78" t="str">
        <f>IF(Eingabe!D143="","","15"&amp;TEXT(O118,".MM.JJJJ"))</f>
        <v/>
      </c>
      <c r="Q118" s="32" t="str">
        <f>IF(Eingabe!D143="","",IF(M118&lt;2,IF(O118-$J$16&gt;14,P118,O118),O118))</f>
        <v/>
      </c>
      <c r="R118" s="78" t="str">
        <f>IF(Eingabe!D143="","",IF(M118&lt;2,Q118-14,Q118-(N118*30)))</f>
        <v/>
      </c>
    </row>
    <row r="119" spans="1:18" x14ac:dyDescent="0.2">
      <c r="A119">
        <f>Eingabe!B144</f>
        <v>0</v>
      </c>
      <c r="B119" s="1" t="str">
        <f>IF(Eingabe!D144="","",ROUND(((Eingabe!$G$43-Eingabe!C144)+1)/365,0))</f>
        <v/>
      </c>
      <c r="C119" s="3">
        <f t="shared" si="3"/>
        <v>0</v>
      </c>
      <c r="D119" s="1">
        <f>IF(Eingabe!C144="",0,ROUND(((Eingabe!$G$43-Eingabe!D144)+1)/365,0))</f>
        <v>0</v>
      </c>
      <c r="E119" s="3">
        <f>IF(Eingabe!D144="",0,(D119*$E$20))</f>
        <v>0</v>
      </c>
      <c r="F119" s="3">
        <f>IF(Eingabe!E144="",0,IF(Eingabe!E144&lt;1,0,1))*$F$20</f>
        <v>0</v>
      </c>
      <c r="G119" s="3">
        <f>IF(Eingabe!F144="",0,Eingabe!F144*$H$20)</f>
        <v>0</v>
      </c>
      <c r="H119" s="3">
        <f>IF(Eingabe!G144="",0,IF(Eingabe!G144="nein",0,1))*$H$20</f>
        <v>0</v>
      </c>
      <c r="I119" s="3">
        <f>IF(Eingabe!H144="",0,IF(Eingabe!H144="nein",0,1))*$I$20</f>
        <v>0</v>
      </c>
      <c r="J119" s="137" t="str">
        <f>IF(Eingabe!B144="","",C119+E119+F119+G119+H119+I119)</f>
        <v/>
      </c>
      <c r="K119" s="57">
        <f>Eingabe!I144</f>
        <v>0</v>
      </c>
      <c r="L119" t="str">
        <f t="shared" si="4"/>
        <v/>
      </c>
      <c r="M119" t="str">
        <f>IF(Eingabe!D144="","",ROUND((($J$16-Eingabe!D144)/365),0))</f>
        <v/>
      </c>
      <c r="N119" s="1" t="str">
        <f>IF(Eingabe!D144="","",VLOOKUP(M119,KFrist!$A$2:$B$103,2))</f>
        <v/>
      </c>
      <c r="O119" s="78" t="str">
        <f>IF(Eingabe!D144="","",EOMONTH($J$16,N119))</f>
        <v/>
      </c>
      <c r="P119" s="78" t="str">
        <f>IF(Eingabe!D144="","","15"&amp;TEXT(O119,".MM.JJJJ"))</f>
        <v/>
      </c>
      <c r="Q119" s="32" t="str">
        <f>IF(Eingabe!D144="","",IF(M119&lt;2,IF(O119-$J$16&gt;14,P119,O119),O119))</f>
        <v/>
      </c>
      <c r="R119" s="78" t="str">
        <f>IF(Eingabe!D144="","",IF(M119&lt;2,Q119-14,Q119-(N119*30)))</f>
        <v/>
      </c>
    </row>
    <row r="120" spans="1:18" x14ac:dyDescent="0.2">
      <c r="A120">
        <f>Eingabe!B145</f>
        <v>0</v>
      </c>
      <c r="B120" s="1" t="str">
        <f>IF(Eingabe!D145="","",ROUND(((Eingabe!$G$43-Eingabe!C145)+1)/365,0))</f>
        <v/>
      </c>
      <c r="C120" s="3">
        <f t="shared" si="3"/>
        <v>0</v>
      </c>
      <c r="D120" s="1">
        <f>IF(Eingabe!C145="",0,ROUND(((Eingabe!$G$43-Eingabe!D145)+1)/365,0))</f>
        <v>0</v>
      </c>
      <c r="E120" s="3">
        <f>IF(Eingabe!D145="",0,(D120*$E$20))</f>
        <v>0</v>
      </c>
      <c r="F120" s="3">
        <f>IF(Eingabe!E145="",0,IF(Eingabe!E145&lt;1,0,1))*$F$20</f>
        <v>0</v>
      </c>
      <c r="G120" s="3">
        <f>IF(Eingabe!F145="",0,Eingabe!F145*$H$20)</f>
        <v>0</v>
      </c>
      <c r="H120" s="3">
        <f>IF(Eingabe!G145="",0,IF(Eingabe!G145="nein",0,1))*$H$20</f>
        <v>0</v>
      </c>
      <c r="I120" s="3">
        <f>IF(Eingabe!H145="",0,IF(Eingabe!H145="nein",0,1))*$I$20</f>
        <v>0</v>
      </c>
      <c r="J120" s="137" t="str">
        <f>IF(Eingabe!B145="","",C120+E120+F120+G120+H120+I120)</f>
        <v/>
      </c>
      <c r="K120" s="57">
        <f>Eingabe!I145</f>
        <v>0</v>
      </c>
      <c r="L120" t="str">
        <f t="shared" si="4"/>
        <v/>
      </c>
      <c r="M120" t="str">
        <f>IF(Eingabe!D145="","",ROUND((($J$16-Eingabe!D145)/365),0))</f>
        <v/>
      </c>
      <c r="N120" s="1" t="str">
        <f>IF(Eingabe!D145="","",VLOOKUP(M120,KFrist!$A$2:$B$103,2))</f>
        <v/>
      </c>
      <c r="O120" s="78" t="str">
        <f>IF(Eingabe!D145="","",EOMONTH($J$16,N120))</f>
        <v/>
      </c>
      <c r="P120" s="78" t="str">
        <f>IF(Eingabe!D145="","","15"&amp;TEXT(O120,".MM.JJJJ"))</f>
        <v/>
      </c>
      <c r="Q120" s="32" t="str">
        <f>IF(Eingabe!D145="","",IF(M120&lt;2,IF(O120-$J$16&gt;14,P120,O120),O120))</f>
        <v/>
      </c>
      <c r="R120" s="78" t="str">
        <f>IF(Eingabe!D145="","",IF(M120&lt;2,Q120-14,Q120-(N120*30)))</f>
        <v/>
      </c>
    </row>
    <row r="121" spans="1:18" x14ac:dyDescent="0.2">
      <c r="A121">
        <f>Eingabe!B146</f>
        <v>0</v>
      </c>
      <c r="B121" s="1" t="str">
        <f>IF(Eingabe!D146="","",ROUND(((Eingabe!$G$43-Eingabe!C146)+1)/365,0))</f>
        <v/>
      </c>
      <c r="C121" s="3">
        <f t="shared" si="3"/>
        <v>0</v>
      </c>
      <c r="D121" s="1">
        <f>IF(Eingabe!C146="",0,ROUND(((Eingabe!$G$43-Eingabe!D146)+1)/365,0))</f>
        <v>0</v>
      </c>
      <c r="E121" s="3">
        <f>IF(Eingabe!D146="",0,(D121*$E$20))</f>
        <v>0</v>
      </c>
      <c r="F121" s="3">
        <f>IF(Eingabe!E146="",0,IF(Eingabe!E146&lt;1,0,1))*$F$20</f>
        <v>0</v>
      </c>
      <c r="G121" s="3">
        <f>IF(Eingabe!F146="",0,Eingabe!F146*$H$20)</f>
        <v>0</v>
      </c>
      <c r="H121" s="3">
        <f>IF(Eingabe!G146="",0,IF(Eingabe!G146="nein",0,1))*$H$20</f>
        <v>0</v>
      </c>
      <c r="I121" s="3">
        <f>IF(Eingabe!H146="",0,IF(Eingabe!H146="nein",0,1))*$I$20</f>
        <v>0</v>
      </c>
      <c r="J121" s="137" t="str">
        <f>IF(Eingabe!B146="","",C121+E121+F121+G121+H121+I121)</f>
        <v/>
      </c>
      <c r="K121" s="57">
        <f>Eingabe!I146</f>
        <v>0</v>
      </c>
      <c r="L121" t="str">
        <f t="shared" si="4"/>
        <v/>
      </c>
      <c r="M121" t="str">
        <f>IF(Eingabe!D146="","",ROUND((($J$16-Eingabe!D146)/365),0))</f>
        <v/>
      </c>
      <c r="N121" s="1" t="str">
        <f>IF(Eingabe!D146="","",VLOOKUP(M121,KFrist!$A$2:$B$103,2))</f>
        <v/>
      </c>
      <c r="O121" s="78" t="str">
        <f>IF(Eingabe!D146="","",EOMONTH($J$16,N121))</f>
        <v/>
      </c>
      <c r="P121" s="78" t="str">
        <f>IF(Eingabe!D146="","","15"&amp;TEXT(O121,".MM.JJJJ"))</f>
        <v/>
      </c>
      <c r="Q121" s="32" t="str">
        <f>IF(Eingabe!D146="","",IF(M121&lt;2,IF(O121-$J$16&gt;14,P121,O121),O121))</f>
        <v/>
      </c>
      <c r="R121" s="78" t="str">
        <f>IF(Eingabe!D146="","",IF(M121&lt;2,Q121-14,Q121-(N121*30)))</f>
        <v/>
      </c>
    </row>
    <row r="122" spans="1:18" x14ac:dyDescent="0.2">
      <c r="A122">
        <f>Eingabe!B147</f>
        <v>0</v>
      </c>
      <c r="B122" s="1" t="str">
        <f>IF(Eingabe!D147="","",ROUND(((Eingabe!$G$43-Eingabe!C147)+1)/365,0))</f>
        <v/>
      </c>
      <c r="C122" s="3">
        <f t="shared" si="3"/>
        <v>0</v>
      </c>
      <c r="D122" s="1">
        <f>IF(Eingabe!C147="",0,ROUND(((Eingabe!$G$43-Eingabe!D147)+1)/365,0))</f>
        <v>0</v>
      </c>
      <c r="E122" s="3">
        <f>IF(Eingabe!D147="",0,(D122*$E$20))</f>
        <v>0</v>
      </c>
      <c r="F122" s="3">
        <f>IF(Eingabe!E147="",0,IF(Eingabe!E147&lt;1,0,1))*$F$20</f>
        <v>0</v>
      </c>
      <c r="G122" s="3">
        <f>IF(Eingabe!F147="",0,Eingabe!F147*$H$20)</f>
        <v>0</v>
      </c>
      <c r="H122" s="3">
        <f>IF(Eingabe!G147="",0,IF(Eingabe!G147="nein",0,1))*$H$20</f>
        <v>0</v>
      </c>
      <c r="I122" s="3">
        <f>IF(Eingabe!H147="",0,IF(Eingabe!H147="nein",0,1))*$I$20</f>
        <v>0</v>
      </c>
      <c r="J122" s="137" t="str">
        <f>IF(Eingabe!B147="","",C122+E122+F122+G122+H122+I122)</f>
        <v/>
      </c>
      <c r="K122" s="57">
        <f>Eingabe!I147</f>
        <v>0</v>
      </c>
      <c r="L122" t="str">
        <f t="shared" si="4"/>
        <v/>
      </c>
      <c r="M122" t="str">
        <f>IF(Eingabe!D147="","",ROUND((($J$16-Eingabe!D147)/365),0))</f>
        <v/>
      </c>
      <c r="N122" s="1" t="str">
        <f>IF(Eingabe!D147="","",VLOOKUP(M122,KFrist!$A$2:$B$103,2))</f>
        <v/>
      </c>
      <c r="O122" s="78" t="str">
        <f>IF(Eingabe!D147="","",EOMONTH($J$16,N122))</f>
        <v/>
      </c>
      <c r="P122" s="78" t="str">
        <f>IF(Eingabe!D147="","","15"&amp;TEXT(O122,".MM.JJJJ"))</f>
        <v/>
      </c>
      <c r="Q122" s="32" t="str">
        <f>IF(Eingabe!D147="","",IF(M122&lt;2,IF(O122-$J$16&gt;14,P122,O122),O122))</f>
        <v/>
      </c>
      <c r="R122" s="78" t="str">
        <f>IF(Eingabe!D147="","",IF(M122&lt;2,Q122-14,Q122-(N122*30)))</f>
        <v/>
      </c>
    </row>
  </sheetData>
  <sheetProtection algorithmName="SHA-512" hashValue="ofuCNtV6HJ3/fUH10xceLMKlKoMW/S/cd8jxVh7Mh/IeAnvZ3K9m9GiyJdZcmGI6Id9To7BbpBnAprCHZPw4ww==" saltValue="LtF09X+zlVVt21Zo6fk9yA==" spinCount="100000" sheet="1" objects="1" scenarios="1"/>
  <mergeCells count="3">
    <mergeCell ref="B21:C21"/>
    <mergeCell ref="D21:E21"/>
    <mergeCell ref="H3:J3"/>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A3F2C-10C4-466D-A07C-2DC578721C49}">
  <dimension ref="A1:D103"/>
  <sheetViews>
    <sheetView topLeftCell="A74" workbookViewId="0">
      <selection activeCell="B104" sqref="B104:B108"/>
    </sheetView>
  </sheetViews>
  <sheetFormatPr baseColWidth="10" defaultRowHeight="14.25" x14ac:dyDescent="0.2"/>
  <sheetData>
    <row r="1" spans="1:4" x14ac:dyDescent="0.2">
      <c r="A1" t="s">
        <v>50</v>
      </c>
      <c r="B1" t="s">
        <v>49</v>
      </c>
      <c r="C1" t="s">
        <v>52</v>
      </c>
      <c r="D1" t="s">
        <v>51</v>
      </c>
    </row>
    <row r="2" spans="1:4" x14ac:dyDescent="0.2">
      <c r="A2">
        <v>0</v>
      </c>
      <c r="B2">
        <v>0.5</v>
      </c>
    </row>
    <row r="3" spans="1:4" x14ac:dyDescent="0.2">
      <c r="A3">
        <v>0.5</v>
      </c>
      <c r="B3">
        <v>0.5</v>
      </c>
    </row>
    <row r="4" spans="1:4" x14ac:dyDescent="0.2">
      <c r="A4">
        <v>1</v>
      </c>
      <c r="B4">
        <v>0.5</v>
      </c>
    </row>
    <row r="5" spans="1:4" x14ac:dyDescent="0.2">
      <c r="A5">
        <v>2</v>
      </c>
      <c r="B5">
        <v>1</v>
      </c>
    </row>
    <row r="6" spans="1:4" x14ac:dyDescent="0.2">
      <c r="A6">
        <v>3</v>
      </c>
      <c r="B6">
        <v>1</v>
      </c>
    </row>
    <row r="7" spans="1:4" x14ac:dyDescent="0.2">
      <c r="A7">
        <v>4</v>
      </c>
      <c r="B7">
        <v>1</v>
      </c>
    </row>
    <row r="8" spans="1:4" x14ac:dyDescent="0.2">
      <c r="A8">
        <v>5</v>
      </c>
      <c r="B8">
        <v>2</v>
      </c>
    </row>
    <row r="9" spans="1:4" x14ac:dyDescent="0.2">
      <c r="A9">
        <v>6</v>
      </c>
      <c r="B9">
        <v>2</v>
      </c>
    </row>
    <row r="10" spans="1:4" x14ac:dyDescent="0.2">
      <c r="A10">
        <v>7</v>
      </c>
      <c r="B10">
        <v>2</v>
      </c>
    </row>
    <row r="11" spans="1:4" x14ac:dyDescent="0.2">
      <c r="A11">
        <v>8</v>
      </c>
      <c r="B11">
        <v>3</v>
      </c>
    </row>
    <row r="12" spans="1:4" x14ac:dyDescent="0.2">
      <c r="A12">
        <v>9</v>
      </c>
      <c r="B12">
        <v>3</v>
      </c>
    </row>
    <row r="13" spans="1:4" x14ac:dyDescent="0.2">
      <c r="A13">
        <v>10</v>
      </c>
      <c r="B13">
        <v>4</v>
      </c>
    </row>
    <row r="14" spans="1:4" x14ac:dyDescent="0.2">
      <c r="A14">
        <v>11</v>
      </c>
      <c r="B14">
        <v>4</v>
      </c>
    </row>
    <row r="15" spans="1:4" x14ac:dyDescent="0.2">
      <c r="A15">
        <v>12</v>
      </c>
      <c r="B15">
        <v>5</v>
      </c>
    </row>
    <row r="16" spans="1:4" x14ac:dyDescent="0.2">
      <c r="A16">
        <v>13</v>
      </c>
      <c r="B16">
        <v>5</v>
      </c>
    </row>
    <row r="17" spans="1:2" x14ac:dyDescent="0.2">
      <c r="A17">
        <v>14</v>
      </c>
      <c r="B17">
        <v>5</v>
      </c>
    </row>
    <row r="18" spans="1:2" x14ac:dyDescent="0.2">
      <c r="A18">
        <v>15</v>
      </c>
      <c r="B18">
        <v>6</v>
      </c>
    </row>
    <row r="19" spans="1:2" x14ac:dyDescent="0.2">
      <c r="A19">
        <v>16</v>
      </c>
      <c r="B19">
        <v>6</v>
      </c>
    </row>
    <row r="20" spans="1:2" x14ac:dyDescent="0.2">
      <c r="A20">
        <v>17</v>
      </c>
      <c r="B20">
        <v>6</v>
      </c>
    </row>
    <row r="21" spans="1:2" x14ac:dyDescent="0.2">
      <c r="A21">
        <v>18</v>
      </c>
      <c r="B21">
        <v>6</v>
      </c>
    </row>
    <row r="22" spans="1:2" x14ac:dyDescent="0.2">
      <c r="A22">
        <v>19</v>
      </c>
      <c r="B22">
        <v>6</v>
      </c>
    </row>
    <row r="23" spans="1:2" x14ac:dyDescent="0.2">
      <c r="A23">
        <v>20</v>
      </c>
      <c r="B23">
        <v>7</v>
      </c>
    </row>
    <row r="24" spans="1:2" x14ac:dyDescent="0.2">
      <c r="A24">
        <v>21</v>
      </c>
      <c r="B24">
        <v>7</v>
      </c>
    </row>
    <row r="25" spans="1:2" x14ac:dyDescent="0.2">
      <c r="A25">
        <v>22</v>
      </c>
      <c r="B25">
        <v>7</v>
      </c>
    </row>
    <row r="26" spans="1:2" x14ac:dyDescent="0.2">
      <c r="A26">
        <v>23</v>
      </c>
      <c r="B26">
        <v>7</v>
      </c>
    </row>
    <row r="27" spans="1:2" x14ac:dyDescent="0.2">
      <c r="A27">
        <v>24</v>
      </c>
      <c r="B27">
        <v>7</v>
      </c>
    </row>
    <row r="28" spans="1:2" x14ac:dyDescent="0.2">
      <c r="A28">
        <v>25</v>
      </c>
      <c r="B28">
        <v>7</v>
      </c>
    </row>
    <row r="29" spans="1:2" x14ac:dyDescent="0.2">
      <c r="A29">
        <v>26</v>
      </c>
      <c r="B29">
        <v>7</v>
      </c>
    </row>
    <row r="30" spans="1:2" x14ac:dyDescent="0.2">
      <c r="A30">
        <v>27</v>
      </c>
      <c r="B30">
        <v>7</v>
      </c>
    </row>
    <row r="31" spans="1:2" x14ac:dyDescent="0.2">
      <c r="A31">
        <v>28</v>
      </c>
      <c r="B31">
        <v>7</v>
      </c>
    </row>
    <row r="32" spans="1:2" x14ac:dyDescent="0.2">
      <c r="A32">
        <v>29</v>
      </c>
      <c r="B32">
        <v>7</v>
      </c>
    </row>
    <row r="33" spans="1:2" x14ac:dyDescent="0.2">
      <c r="A33">
        <v>30</v>
      </c>
      <c r="B33">
        <v>7</v>
      </c>
    </row>
    <row r="34" spans="1:2" x14ac:dyDescent="0.2">
      <c r="A34">
        <v>31</v>
      </c>
      <c r="B34">
        <v>7</v>
      </c>
    </row>
    <row r="35" spans="1:2" x14ac:dyDescent="0.2">
      <c r="A35">
        <v>32</v>
      </c>
      <c r="B35">
        <v>7</v>
      </c>
    </row>
    <row r="36" spans="1:2" x14ac:dyDescent="0.2">
      <c r="A36">
        <v>33</v>
      </c>
      <c r="B36">
        <v>7</v>
      </c>
    </row>
    <row r="37" spans="1:2" x14ac:dyDescent="0.2">
      <c r="A37">
        <v>34</v>
      </c>
      <c r="B37">
        <v>7</v>
      </c>
    </row>
    <row r="38" spans="1:2" x14ac:dyDescent="0.2">
      <c r="A38">
        <v>35</v>
      </c>
      <c r="B38">
        <v>7</v>
      </c>
    </row>
    <row r="39" spans="1:2" x14ac:dyDescent="0.2">
      <c r="A39">
        <v>36</v>
      </c>
      <c r="B39">
        <v>7</v>
      </c>
    </row>
    <row r="40" spans="1:2" x14ac:dyDescent="0.2">
      <c r="A40">
        <v>37</v>
      </c>
      <c r="B40">
        <v>7</v>
      </c>
    </row>
    <row r="41" spans="1:2" x14ac:dyDescent="0.2">
      <c r="A41">
        <v>38</v>
      </c>
      <c r="B41">
        <v>7</v>
      </c>
    </row>
    <row r="42" spans="1:2" x14ac:dyDescent="0.2">
      <c r="A42">
        <v>39</v>
      </c>
      <c r="B42">
        <v>7</v>
      </c>
    </row>
    <row r="43" spans="1:2" x14ac:dyDescent="0.2">
      <c r="A43">
        <v>40</v>
      </c>
      <c r="B43">
        <v>7</v>
      </c>
    </row>
    <row r="44" spans="1:2" x14ac:dyDescent="0.2">
      <c r="A44">
        <v>41</v>
      </c>
      <c r="B44">
        <v>7</v>
      </c>
    </row>
    <row r="45" spans="1:2" x14ac:dyDescent="0.2">
      <c r="A45">
        <v>42</v>
      </c>
      <c r="B45">
        <v>7</v>
      </c>
    </row>
    <row r="46" spans="1:2" x14ac:dyDescent="0.2">
      <c r="A46">
        <v>43</v>
      </c>
      <c r="B46">
        <v>7</v>
      </c>
    </row>
    <row r="47" spans="1:2" x14ac:dyDescent="0.2">
      <c r="A47">
        <v>44</v>
      </c>
      <c r="B47">
        <v>7</v>
      </c>
    </row>
    <row r="48" spans="1:2" x14ac:dyDescent="0.2">
      <c r="A48">
        <v>45</v>
      </c>
      <c r="B48">
        <v>7</v>
      </c>
    </row>
    <row r="49" spans="1:2" x14ac:dyDescent="0.2">
      <c r="A49">
        <v>46</v>
      </c>
      <c r="B49">
        <v>7</v>
      </c>
    </row>
    <row r="50" spans="1:2" x14ac:dyDescent="0.2">
      <c r="A50">
        <v>47</v>
      </c>
      <c r="B50">
        <v>7</v>
      </c>
    </row>
    <row r="51" spans="1:2" x14ac:dyDescent="0.2">
      <c r="A51">
        <v>48</v>
      </c>
      <c r="B51">
        <v>7</v>
      </c>
    </row>
    <row r="52" spans="1:2" x14ac:dyDescent="0.2">
      <c r="A52">
        <v>49</v>
      </c>
      <c r="B52">
        <v>7</v>
      </c>
    </row>
    <row r="53" spans="1:2" x14ac:dyDescent="0.2">
      <c r="A53">
        <v>50</v>
      </c>
      <c r="B53">
        <v>7</v>
      </c>
    </row>
    <row r="54" spans="1:2" x14ac:dyDescent="0.2">
      <c r="A54">
        <v>51</v>
      </c>
      <c r="B54">
        <v>7</v>
      </c>
    </row>
    <row r="55" spans="1:2" x14ac:dyDescent="0.2">
      <c r="A55">
        <v>52</v>
      </c>
      <c r="B55">
        <v>7</v>
      </c>
    </row>
    <row r="56" spans="1:2" x14ac:dyDescent="0.2">
      <c r="A56">
        <v>53</v>
      </c>
      <c r="B56">
        <v>7</v>
      </c>
    </row>
    <row r="57" spans="1:2" x14ac:dyDescent="0.2">
      <c r="A57">
        <v>54</v>
      </c>
      <c r="B57">
        <v>7</v>
      </c>
    </row>
    <row r="58" spans="1:2" x14ac:dyDescent="0.2">
      <c r="A58">
        <v>55</v>
      </c>
      <c r="B58">
        <v>7</v>
      </c>
    </row>
    <row r="59" spans="1:2" x14ac:dyDescent="0.2">
      <c r="A59">
        <v>56</v>
      </c>
      <c r="B59">
        <v>7</v>
      </c>
    </row>
    <row r="60" spans="1:2" x14ac:dyDescent="0.2">
      <c r="A60">
        <v>57</v>
      </c>
      <c r="B60">
        <v>7</v>
      </c>
    </row>
    <row r="61" spans="1:2" x14ac:dyDescent="0.2">
      <c r="A61">
        <v>58</v>
      </c>
      <c r="B61">
        <v>7</v>
      </c>
    </row>
    <row r="62" spans="1:2" x14ac:dyDescent="0.2">
      <c r="A62">
        <v>59</v>
      </c>
      <c r="B62">
        <v>7</v>
      </c>
    </row>
    <row r="63" spans="1:2" x14ac:dyDescent="0.2">
      <c r="A63">
        <v>60</v>
      </c>
      <c r="B63">
        <v>7</v>
      </c>
    </row>
    <row r="64" spans="1:2" x14ac:dyDescent="0.2">
      <c r="A64">
        <v>61</v>
      </c>
      <c r="B64">
        <v>7</v>
      </c>
    </row>
    <row r="65" spans="1:2" x14ac:dyDescent="0.2">
      <c r="A65">
        <v>62</v>
      </c>
      <c r="B65">
        <v>7</v>
      </c>
    </row>
    <row r="66" spans="1:2" x14ac:dyDescent="0.2">
      <c r="A66">
        <v>63</v>
      </c>
      <c r="B66">
        <v>7</v>
      </c>
    </row>
    <row r="67" spans="1:2" x14ac:dyDescent="0.2">
      <c r="A67">
        <v>64</v>
      </c>
      <c r="B67">
        <v>7</v>
      </c>
    </row>
    <row r="68" spans="1:2" x14ac:dyDescent="0.2">
      <c r="A68">
        <v>65</v>
      </c>
      <c r="B68">
        <v>7</v>
      </c>
    </row>
    <row r="69" spans="1:2" x14ac:dyDescent="0.2">
      <c r="A69">
        <v>66</v>
      </c>
      <c r="B69">
        <v>7</v>
      </c>
    </row>
    <row r="70" spans="1:2" x14ac:dyDescent="0.2">
      <c r="A70">
        <v>67</v>
      </c>
      <c r="B70">
        <v>7</v>
      </c>
    </row>
    <row r="71" spans="1:2" x14ac:dyDescent="0.2">
      <c r="A71">
        <v>68</v>
      </c>
      <c r="B71">
        <v>7</v>
      </c>
    </row>
    <row r="72" spans="1:2" x14ac:dyDescent="0.2">
      <c r="A72">
        <v>69</v>
      </c>
      <c r="B72">
        <v>7</v>
      </c>
    </row>
    <row r="73" spans="1:2" x14ac:dyDescent="0.2">
      <c r="A73">
        <v>70</v>
      </c>
      <c r="B73">
        <v>7</v>
      </c>
    </row>
    <row r="74" spans="1:2" x14ac:dyDescent="0.2">
      <c r="A74">
        <v>71</v>
      </c>
      <c r="B74">
        <v>7</v>
      </c>
    </row>
    <row r="75" spans="1:2" x14ac:dyDescent="0.2">
      <c r="A75">
        <v>72</v>
      </c>
      <c r="B75">
        <v>7</v>
      </c>
    </row>
    <row r="76" spans="1:2" x14ac:dyDescent="0.2">
      <c r="A76">
        <v>73</v>
      </c>
      <c r="B76">
        <v>7</v>
      </c>
    </row>
    <row r="77" spans="1:2" x14ac:dyDescent="0.2">
      <c r="A77">
        <v>74</v>
      </c>
      <c r="B77">
        <v>7</v>
      </c>
    </row>
    <row r="78" spans="1:2" x14ac:dyDescent="0.2">
      <c r="A78">
        <v>75</v>
      </c>
      <c r="B78">
        <v>7</v>
      </c>
    </row>
    <row r="79" spans="1:2" x14ac:dyDescent="0.2">
      <c r="A79">
        <v>76</v>
      </c>
      <c r="B79">
        <v>7</v>
      </c>
    </row>
    <row r="80" spans="1:2" x14ac:dyDescent="0.2">
      <c r="A80">
        <v>77</v>
      </c>
      <c r="B80">
        <v>7</v>
      </c>
    </row>
    <row r="81" spans="1:2" x14ac:dyDescent="0.2">
      <c r="A81">
        <v>78</v>
      </c>
      <c r="B81">
        <v>7</v>
      </c>
    </row>
    <row r="82" spans="1:2" x14ac:dyDescent="0.2">
      <c r="A82">
        <v>79</v>
      </c>
      <c r="B82">
        <v>7</v>
      </c>
    </row>
    <row r="83" spans="1:2" x14ac:dyDescent="0.2">
      <c r="A83">
        <v>80</v>
      </c>
      <c r="B83">
        <v>7</v>
      </c>
    </row>
    <row r="84" spans="1:2" x14ac:dyDescent="0.2">
      <c r="A84">
        <v>81</v>
      </c>
      <c r="B84">
        <v>7</v>
      </c>
    </row>
    <row r="85" spans="1:2" x14ac:dyDescent="0.2">
      <c r="A85">
        <v>82</v>
      </c>
      <c r="B85">
        <v>7</v>
      </c>
    </row>
    <row r="86" spans="1:2" x14ac:dyDescent="0.2">
      <c r="A86">
        <v>83</v>
      </c>
      <c r="B86">
        <v>7</v>
      </c>
    </row>
    <row r="87" spans="1:2" x14ac:dyDescent="0.2">
      <c r="A87">
        <v>84</v>
      </c>
      <c r="B87">
        <v>7</v>
      </c>
    </row>
    <row r="88" spans="1:2" x14ac:dyDescent="0.2">
      <c r="A88">
        <v>85</v>
      </c>
      <c r="B88">
        <v>7</v>
      </c>
    </row>
    <row r="89" spans="1:2" x14ac:dyDescent="0.2">
      <c r="A89">
        <v>86</v>
      </c>
      <c r="B89">
        <v>7</v>
      </c>
    </row>
    <row r="90" spans="1:2" x14ac:dyDescent="0.2">
      <c r="A90">
        <v>87</v>
      </c>
      <c r="B90">
        <v>7</v>
      </c>
    </row>
    <row r="91" spans="1:2" x14ac:dyDescent="0.2">
      <c r="A91">
        <v>88</v>
      </c>
      <c r="B91">
        <v>7</v>
      </c>
    </row>
    <row r="92" spans="1:2" x14ac:dyDescent="0.2">
      <c r="A92">
        <v>89</v>
      </c>
      <c r="B92">
        <v>7</v>
      </c>
    </row>
    <row r="93" spans="1:2" x14ac:dyDescent="0.2">
      <c r="A93">
        <v>90</v>
      </c>
      <c r="B93">
        <v>7</v>
      </c>
    </row>
    <row r="94" spans="1:2" x14ac:dyDescent="0.2">
      <c r="A94">
        <v>91</v>
      </c>
      <c r="B94">
        <v>7</v>
      </c>
    </row>
    <row r="95" spans="1:2" x14ac:dyDescent="0.2">
      <c r="A95">
        <v>92</v>
      </c>
      <c r="B95">
        <v>7</v>
      </c>
    </row>
    <row r="96" spans="1:2" x14ac:dyDescent="0.2">
      <c r="A96">
        <v>93</v>
      </c>
      <c r="B96">
        <v>7</v>
      </c>
    </row>
    <row r="97" spans="1:2" x14ac:dyDescent="0.2">
      <c r="A97">
        <v>94</v>
      </c>
      <c r="B97">
        <v>7</v>
      </c>
    </row>
    <row r="98" spans="1:2" x14ac:dyDescent="0.2">
      <c r="A98">
        <v>95</v>
      </c>
      <c r="B98">
        <v>7</v>
      </c>
    </row>
    <row r="99" spans="1:2" x14ac:dyDescent="0.2">
      <c r="A99">
        <v>96</v>
      </c>
      <c r="B99">
        <v>7</v>
      </c>
    </row>
    <row r="100" spans="1:2" x14ac:dyDescent="0.2">
      <c r="A100">
        <v>97</v>
      </c>
      <c r="B100">
        <v>7</v>
      </c>
    </row>
    <row r="101" spans="1:2" x14ac:dyDescent="0.2">
      <c r="A101">
        <v>98</v>
      </c>
      <c r="B101">
        <v>7</v>
      </c>
    </row>
    <row r="102" spans="1:2" x14ac:dyDescent="0.2">
      <c r="A102">
        <v>99</v>
      </c>
      <c r="B102">
        <v>7</v>
      </c>
    </row>
    <row r="103" spans="1:2" x14ac:dyDescent="0.2">
      <c r="A103">
        <v>100</v>
      </c>
      <c r="B103">
        <v>7</v>
      </c>
    </row>
  </sheetData>
  <sheetProtection algorithmName="SHA-512" hashValue="G/c6OWidww72iWVgGZU6w81V+zee+HjVtzKrE9YbnumlzcmjTD3dKtvzmVgbuUP88spt7PARCP8W1Gkr3Wk8jg==" saltValue="/znZyMazpbs6NALPk9vNcA==" spinCount="100000" sheet="1" objects="1" scenarios="1"/>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Eingabe</vt:lpstr>
      <vt:lpstr>Berechnung</vt:lpstr>
      <vt:lpstr>KFrist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Thomas Haymann</dc:creator>
  <cp:lastModifiedBy>Thomas Haymann</cp:lastModifiedBy>
  <cp:lastPrinted>2022-02-22T12:33:53Z</cp:lastPrinted>
  <dcterms:created xsi:type="dcterms:W3CDTF">2022-02-04T06:18:38Z</dcterms:created>
  <dcterms:modified xsi:type="dcterms:W3CDTF">2022-02-22T12:34:04Z</dcterms:modified>
</cp:coreProperties>
</file>